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e00443164\Documents\___JVET\JVET-AD\NewEE1\to upload\v2\"/>
    </mc:Choice>
  </mc:AlternateContent>
  <bookViews>
    <workbookView xWindow="-120" yWindow="-120" windowWidth="38640" windowHeight="21390"/>
  </bookViews>
  <sheets>
    <sheet name="EE1-0(UF)" sheetId="14" r:id="rId1"/>
    <sheet name="EE1-1.1" sheetId="13" r:id="rId2"/>
    <sheet name="EE1(LOP)" sheetId="15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5" l="1"/>
  <c r="D3" i="15"/>
  <c r="F3" i="15"/>
  <c r="G3" i="15"/>
  <c r="I3" i="15"/>
  <c r="J3" i="15"/>
  <c r="U3" i="15"/>
  <c r="C5" i="15"/>
  <c r="U5" i="15" s="1"/>
  <c r="D5" i="15"/>
  <c r="E5" i="15"/>
  <c r="E7" i="15"/>
  <c r="C9" i="15"/>
  <c r="U9" i="15" s="1"/>
  <c r="D9" i="15"/>
  <c r="E9" i="15"/>
  <c r="W12" i="15"/>
  <c r="D13" i="15"/>
  <c r="E13" i="15"/>
  <c r="E15" i="15"/>
  <c r="D17" i="15"/>
  <c r="E17" i="15"/>
  <c r="E21" i="15" s="1"/>
  <c r="D21" i="15"/>
  <c r="D25" i="15" s="1"/>
  <c r="D29" i="15" s="1"/>
  <c r="D33" i="15" s="1"/>
  <c r="D37" i="15" s="1"/>
  <c r="D41" i="15" s="1"/>
  <c r="D45" i="15" s="1"/>
  <c r="D49" i="15" s="1"/>
  <c r="D53" i="15" s="1"/>
  <c r="D57" i="15" s="1"/>
  <c r="D61" i="15" s="1"/>
  <c r="D65" i="15" s="1"/>
  <c r="D67" i="15" s="1"/>
  <c r="E23" i="15"/>
  <c r="E25" i="15"/>
  <c r="E27" i="15"/>
  <c r="E29" i="15" s="1"/>
  <c r="E31" i="15"/>
  <c r="E33" i="15" s="1"/>
  <c r="W32" i="15"/>
  <c r="F69" i="15" s="1"/>
  <c r="E35" i="15"/>
  <c r="E37" i="15" s="1"/>
  <c r="E41" i="15" s="1"/>
  <c r="E43" i="15"/>
  <c r="E45" i="15"/>
  <c r="E47" i="15"/>
  <c r="E49" i="15" s="1"/>
  <c r="E51" i="15"/>
  <c r="E53" i="15" s="1"/>
  <c r="W52" i="15"/>
  <c r="H69" i="15" s="1"/>
  <c r="E55" i="15"/>
  <c r="E57" i="15" s="1"/>
  <c r="E61" i="15"/>
  <c r="E65" i="15"/>
  <c r="W66" i="15"/>
  <c r="M69" i="15" s="1"/>
  <c r="D69" i="15"/>
  <c r="C13" i="15" l="1"/>
  <c r="C8" i="15"/>
  <c r="V8" i="15" s="1"/>
  <c r="U13" i="15" l="1"/>
  <c r="C12" i="15"/>
  <c r="V12" i="15" s="1"/>
  <c r="W13" i="15" s="1"/>
  <c r="D70" i="15" s="1"/>
  <c r="C17" i="15"/>
  <c r="U17" i="15" l="1"/>
  <c r="C16" i="15"/>
  <c r="V16" i="15" s="1"/>
  <c r="C21" i="15"/>
  <c r="C20" i="15" l="1"/>
  <c r="V20" i="15" s="1"/>
  <c r="C25" i="15"/>
  <c r="U21" i="15"/>
  <c r="C24" i="15" l="1"/>
  <c r="V24" i="15" s="1"/>
  <c r="C29" i="15"/>
  <c r="U25" i="15"/>
  <c r="C28" i="15" l="1"/>
  <c r="V28" i="15" s="1"/>
  <c r="C33" i="15"/>
  <c r="U29" i="15"/>
  <c r="W33" i="15" l="1"/>
  <c r="F70" i="15" s="1"/>
  <c r="U33" i="15"/>
  <c r="C37" i="15"/>
  <c r="C32" i="15"/>
  <c r="V32" i="15" s="1"/>
  <c r="C36" i="15" l="1"/>
  <c r="V36" i="15" s="1"/>
  <c r="C41" i="15"/>
  <c r="U37" i="15"/>
  <c r="U41" i="15" l="1"/>
  <c r="C40" i="15"/>
  <c r="V40" i="15" s="1"/>
  <c r="C45" i="15"/>
  <c r="C44" i="15" l="1"/>
  <c r="V44" i="15" s="1"/>
  <c r="U46" i="15"/>
  <c r="C49" i="15"/>
  <c r="U49" i="15" l="1"/>
  <c r="C48" i="15"/>
  <c r="V48" i="15" s="1"/>
  <c r="C53" i="15"/>
  <c r="W53" i="15" l="1"/>
  <c r="H70" i="15" s="1"/>
  <c r="U53" i="15"/>
  <c r="C52" i="15"/>
  <c r="V52" i="15" s="1"/>
  <c r="C57" i="15"/>
  <c r="C61" i="15" l="1"/>
  <c r="C56" i="15"/>
  <c r="V56" i="15" s="1"/>
  <c r="W67" i="15" l="1"/>
  <c r="M70" i="15" s="1"/>
  <c r="C65" i="15"/>
  <c r="C67" i="15" s="1"/>
  <c r="C60" i="15"/>
  <c r="V60" i="15" s="1"/>
  <c r="C64" i="15"/>
  <c r="V64" i="15" s="1"/>
  <c r="D71" i="15" l="1"/>
  <c r="D72" i="15" s="1"/>
  <c r="W69" i="15"/>
  <c r="W70" i="15" s="1"/>
  <c r="A2" i="15" s="1"/>
  <c r="AK82" i="13" l="1"/>
  <c r="AC15" i="13"/>
  <c r="AR5" i="13"/>
  <c r="AL5" i="13"/>
  <c r="AI5" i="13"/>
  <c r="AF5" i="13"/>
  <c r="AC5" i="13"/>
  <c r="AC33" i="13"/>
  <c r="M82" i="13"/>
  <c r="E15" i="13"/>
  <c r="T5" i="13"/>
  <c r="N5" i="13"/>
  <c r="K5" i="13"/>
  <c r="H5" i="13"/>
  <c r="E5" i="13"/>
  <c r="AB83" i="13"/>
  <c r="E23" i="14" l="1"/>
  <c r="E15" i="14"/>
  <c r="T5" i="14"/>
  <c r="Q5" i="14"/>
  <c r="N5" i="14"/>
  <c r="K5" i="14"/>
  <c r="H5" i="14"/>
  <c r="E5" i="14"/>
  <c r="M82" i="14"/>
  <c r="Q7" i="14"/>
  <c r="Q11" i="14" s="1"/>
  <c r="P3" i="14"/>
  <c r="P7" i="14" s="1"/>
  <c r="O3" i="14"/>
  <c r="O7" i="14" s="1"/>
  <c r="O11" i="14" s="1"/>
  <c r="P11" i="14" l="1"/>
  <c r="O10" i="14" s="1"/>
  <c r="O6" i="14"/>
  <c r="T7" i="14"/>
  <c r="T11" i="14" s="1"/>
  <c r="S3" i="14"/>
  <c r="S7" i="14" s="1"/>
  <c r="S11" i="14" s="1"/>
  <c r="R3" i="14"/>
  <c r="R7" i="14" s="1"/>
  <c r="R11" i="14" l="1"/>
  <c r="R10" i="14" s="1"/>
  <c r="R6" i="14"/>
  <c r="H37" i="13"/>
  <c r="H33" i="13"/>
  <c r="AM82" i="13" l="1"/>
  <c r="AH82" i="13"/>
  <c r="AF82" i="13"/>
  <c r="AD82" i="13"/>
  <c r="AC78" i="13"/>
  <c r="AC74" i="13"/>
  <c r="AC66" i="13"/>
  <c r="AC70" i="13" s="1"/>
  <c r="AC55" i="13"/>
  <c r="AC57" i="13" s="1"/>
  <c r="AC60" i="13" s="1"/>
  <c r="AC62" i="13" s="1"/>
  <c r="AC51" i="13"/>
  <c r="AC53" i="13" s="1"/>
  <c r="AF37" i="13"/>
  <c r="AF39" i="13" s="1"/>
  <c r="AF43" i="13" s="1"/>
  <c r="AF33" i="13"/>
  <c r="AF35" i="13" s="1"/>
  <c r="AC35" i="13"/>
  <c r="AC39" i="13" s="1"/>
  <c r="AC45" i="13" s="1"/>
  <c r="AC23" i="13"/>
  <c r="AC25" i="13" s="1"/>
  <c r="AC29" i="13" s="1"/>
  <c r="AC17" i="13"/>
  <c r="AC21" i="13" s="1"/>
  <c r="AR7" i="13"/>
  <c r="AR11" i="13" s="1"/>
  <c r="AL7" i="13"/>
  <c r="AL11" i="13" s="1"/>
  <c r="AJ7" i="13"/>
  <c r="AI7" i="13"/>
  <c r="AI11" i="13" s="1"/>
  <c r="AF7" i="13"/>
  <c r="AF11" i="13" s="1"/>
  <c r="AC7" i="13"/>
  <c r="AC11" i="13" s="1"/>
  <c r="AQ3" i="13"/>
  <c r="AQ7" i="13" s="1"/>
  <c r="AQ11" i="13" s="1"/>
  <c r="AP3" i="13"/>
  <c r="AP7" i="13" s="1"/>
  <c r="AK3" i="13"/>
  <c r="AK7" i="13" s="1"/>
  <c r="AK11" i="13" s="1"/>
  <c r="AJ3" i="13"/>
  <c r="AH3" i="13"/>
  <c r="AH7" i="13" s="1"/>
  <c r="AH11" i="13" s="1"/>
  <c r="AG3" i="13"/>
  <c r="AG7" i="13" s="1"/>
  <c r="AE3" i="13"/>
  <c r="AE7" i="13" s="1"/>
  <c r="AE11" i="13" s="1"/>
  <c r="AD3" i="13"/>
  <c r="AD7" i="13" s="1"/>
  <c r="AD11" i="13" s="1"/>
  <c r="AB3" i="13"/>
  <c r="AB7" i="13" s="1"/>
  <c r="AB11" i="13" s="1"/>
  <c r="AB13" i="13" s="1"/>
  <c r="AB17" i="13" s="1"/>
  <c r="AB21" i="13" s="1"/>
  <c r="AB25" i="13" s="1"/>
  <c r="AB29" i="13" s="1"/>
  <c r="AA3" i="13"/>
  <c r="AA7" i="13" s="1"/>
  <c r="AJ6" i="13" l="1"/>
  <c r="AD10" i="13"/>
  <c r="AD6" i="13"/>
  <c r="AA6" i="13"/>
  <c r="AC13" i="13"/>
  <c r="AD13" i="13" s="1"/>
  <c r="AP11" i="13"/>
  <c r="AP10" i="13" s="1"/>
  <c r="AP6" i="13"/>
  <c r="AH31" i="13"/>
  <c r="AE31" i="13"/>
  <c r="AE35" i="13" s="1"/>
  <c r="AE39" i="13" s="1"/>
  <c r="AE43" i="13" s="1"/>
  <c r="AB31" i="13"/>
  <c r="AB35" i="13" s="1"/>
  <c r="AC31" i="13"/>
  <c r="AI31" i="13"/>
  <c r="AC47" i="13"/>
  <c r="AC49" i="13" s="1"/>
  <c r="AF31" i="13"/>
  <c r="AG6" i="13"/>
  <c r="AG11" i="13"/>
  <c r="AG10" i="13" s="1"/>
  <c r="AT6" i="13"/>
  <c r="AS3" i="13"/>
  <c r="AA11" i="13"/>
  <c r="AS7" i="13"/>
  <c r="AJ11" i="13"/>
  <c r="AJ10" i="13" s="1"/>
  <c r="R82" i="14"/>
  <c r="J82" i="14"/>
  <c r="H82" i="14"/>
  <c r="F82" i="14"/>
  <c r="E78" i="14"/>
  <c r="E74" i="14"/>
  <c r="E66" i="14"/>
  <c r="E70" i="14" s="1"/>
  <c r="E55" i="14"/>
  <c r="E57" i="14" s="1"/>
  <c r="E60" i="14" s="1"/>
  <c r="E62" i="14" s="1"/>
  <c r="E51" i="14"/>
  <c r="E53" i="14" s="1"/>
  <c r="H37" i="14"/>
  <c r="H39" i="14" s="1"/>
  <c r="H43" i="14" s="1"/>
  <c r="H33" i="14"/>
  <c r="H35" i="14" s="1"/>
  <c r="E33" i="14"/>
  <c r="E35" i="14" s="1"/>
  <c r="E39" i="14" s="1"/>
  <c r="E45" i="14" s="1"/>
  <c r="E25" i="14"/>
  <c r="E29" i="14" s="1"/>
  <c r="E47" i="14" s="1"/>
  <c r="E17" i="14"/>
  <c r="E21" i="14" s="1"/>
  <c r="N7" i="14"/>
  <c r="N11" i="14" s="1"/>
  <c r="K7" i="14"/>
  <c r="K11" i="14" s="1"/>
  <c r="H7" i="14"/>
  <c r="H11" i="14" s="1"/>
  <c r="E7" i="14"/>
  <c r="M3" i="14"/>
  <c r="M7" i="14" s="1"/>
  <c r="M11" i="14" s="1"/>
  <c r="L3" i="14"/>
  <c r="L7" i="14" s="1"/>
  <c r="J3" i="14"/>
  <c r="J7" i="14" s="1"/>
  <c r="J11" i="14" s="1"/>
  <c r="I3" i="14"/>
  <c r="I7" i="14" s="1"/>
  <c r="G3" i="14"/>
  <c r="G7" i="14" s="1"/>
  <c r="F3" i="14"/>
  <c r="F7" i="14" s="1"/>
  <c r="F11" i="14" s="1"/>
  <c r="D3" i="14"/>
  <c r="D7" i="14" s="1"/>
  <c r="D11" i="14" s="1"/>
  <c r="D13" i="14" s="1"/>
  <c r="D17" i="14" s="1"/>
  <c r="D21" i="14" s="1"/>
  <c r="D25" i="14" s="1"/>
  <c r="D29" i="14" s="1"/>
  <c r="C3" i="14"/>
  <c r="E55" i="13"/>
  <c r="E51" i="13"/>
  <c r="E23" i="13"/>
  <c r="U3" i="14" l="1"/>
  <c r="E11" i="14"/>
  <c r="E13" i="14" s="1"/>
  <c r="F13" i="14" s="1"/>
  <c r="U7" i="14"/>
  <c r="E43" i="14"/>
  <c r="L6" i="14"/>
  <c r="C7" i="14"/>
  <c r="C11" i="14" s="1"/>
  <c r="AA10" i="13"/>
  <c r="AT10" i="13" s="1"/>
  <c r="AU13" i="13" s="1"/>
  <c r="AA13" i="13"/>
  <c r="AA17" i="13" s="1"/>
  <c r="AS11" i="13"/>
  <c r="AB39" i="13"/>
  <c r="AB45" i="13"/>
  <c r="AB49" i="13" s="1"/>
  <c r="AB53" i="13" s="1"/>
  <c r="AB57" i="13" s="1"/>
  <c r="AB60" i="13" s="1"/>
  <c r="AB62" i="13" s="1"/>
  <c r="AB66" i="13" s="1"/>
  <c r="AB70" i="13" s="1"/>
  <c r="AB74" i="13" s="1"/>
  <c r="AB78" i="13" s="1"/>
  <c r="AB80" i="13" s="1"/>
  <c r="F6" i="14"/>
  <c r="G11" i="14"/>
  <c r="I11" i="14"/>
  <c r="I10" i="14" s="1"/>
  <c r="I6" i="14"/>
  <c r="G31" i="14"/>
  <c r="G35" i="14" s="1"/>
  <c r="G39" i="14" s="1"/>
  <c r="G43" i="14" s="1"/>
  <c r="J31" i="14"/>
  <c r="D31" i="14"/>
  <c r="D35" i="14" s="1"/>
  <c r="F10" i="14"/>
  <c r="H31" i="14"/>
  <c r="K31" i="14"/>
  <c r="E49" i="14"/>
  <c r="E31" i="14"/>
  <c r="L11" i="14"/>
  <c r="L10" i="14" s="1"/>
  <c r="C6" i="14"/>
  <c r="E33" i="13"/>
  <c r="C3" i="13"/>
  <c r="C10" i="14" l="1"/>
  <c r="V10" i="14" s="1"/>
  <c r="U11" i="14"/>
  <c r="C13" i="14"/>
  <c r="C17" i="14" s="1"/>
  <c r="C21" i="14" s="1"/>
  <c r="AA21" i="13"/>
  <c r="AA16" i="13"/>
  <c r="D45" i="14"/>
  <c r="D49" i="14" s="1"/>
  <c r="D53" i="14" s="1"/>
  <c r="D57" i="14" s="1"/>
  <c r="D60" i="14" s="1"/>
  <c r="D62" i="14" s="1"/>
  <c r="D66" i="14" s="1"/>
  <c r="D70" i="14" s="1"/>
  <c r="D74" i="14" s="1"/>
  <c r="D78" i="14" s="1"/>
  <c r="D80" i="14" s="1"/>
  <c r="D39" i="14"/>
  <c r="D43" i="14" s="1"/>
  <c r="V6" i="14"/>
  <c r="D83" i="14"/>
  <c r="C16" i="14"/>
  <c r="E78" i="13"/>
  <c r="E74" i="13"/>
  <c r="H35" i="13"/>
  <c r="E17" i="13"/>
  <c r="E21" i="13" s="1"/>
  <c r="E35" i="13"/>
  <c r="E39" i="13" s="1"/>
  <c r="E25" i="13"/>
  <c r="E29" i="13" s="1"/>
  <c r="E47" i="13" s="1"/>
  <c r="E57" i="13" s="1"/>
  <c r="E60" i="13" s="1"/>
  <c r="E62" i="13" s="1"/>
  <c r="T7" i="13"/>
  <c r="T11" i="13" s="1"/>
  <c r="N7" i="13"/>
  <c r="N11" i="13" s="1"/>
  <c r="K7" i="13"/>
  <c r="K11" i="13" s="1"/>
  <c r="H7" i="13"/>
  <c r="H11" i="13" s="1"/>
  <c r="E7" i="13"/>
  <c r="D3" i="13"/>
  <c r="D7" i="13" s="1"/>
  <c r="D11" i="13" s="1"/>
  <c r="D13" i="13" s="1"/>
  <c r="D17" i="13" s="1"/>
  <c r="D21" i="13" s="1"/>
  <c r="C7" i="13"/>
  <c r="AA25" i="13" l="1"/>
  <c r="AA20" i="13"/>
  <c r="AT20" i="13" s="1"/>
  <c r="AT16" i="13"/>
  <c r="AD83" i="13"/>
  <c r="C25" i="14"/>
  <c r="C20" i="14"/>
  <c r="V20" i="14" s="1"/>
  <c r="V16" i="14"/>
  <c r="W13" i="14"/>
  <c r="E11" i="13"/>
  <c r="C6" i="13"/>
  <c r="E53" i="13"/>
  <c r="E49" i="13"/>
  <c r="H31" i="13"/>
  <c r="E31" i="13"/>
  <c r="K31" i="13"/>
  <c r="C11" i="13"/>
  <c r="D25" i="13"/>
  <c r="H82" i="13"/>
  <c r="F82" i="13"/>
  <c r="O82" i="13"/>
  <c r="J82" i="13"/>
  <c r="S3" i="13"/>
  <c r="S7" i="13" s="1"/>
  <c r="S11" i="13" s="1"/>
  <c r="R3" i="13"/>
  <c r="R7" i="13" s="1"/>
  <c r="M3" i="13"/>
  <c r="M7" i="13" s="1"/>
  <c r="M11" i="13" s="1"/>
  <c r="L3" i="13"/>
  <c r="L7" i="13" s="1"/>
  <c r="J3" i="13"/>
  <c r="J7" i="13" s="1"/>
  <c r="J11" i="13" s="1"/>
  <c r="I3" i="13"/>
  <c r="I7" i="13" s="1"/>
  <c r="G3" i="13"/>
  <c r="G7" i="13" s="1"/>
  <c r="G11" i="13" s="1"/>
  <c r="F3" i="13"/>
  <c r="F7" i="13" s="1"/>
  <c r="E66" i="13"/>
  <c r="E70" i="13" s="1"/>
  <c r="H39" i="13"/>
  <c r="U7" i="13" l="1"/>
  <c r="U3" i="13"/>
  <c r="F83" i="14"/>
  <c r="AA29" i="13"/>
  <c r="AA24" i="13"/>
  <c r="C24" i="14"/>
  <c r="C29" i="14"/>
  <c r="H43" i="13"/>
  <c r="E45" i="13" s="1"/>
  <c r="C10" i="13"/>
  <c r="E13" i="13"/>
  <c r="F13" i="13" s="1"/>
  <c r="C13" i="13"/>
  <c r="C17" i="13" s="1"/>
  <c r="F11" i="13"/>
  <c r="F10" i="13" s="1"/>
  <c r="F6" i="13"/>
  <c r="R11" i="13"/>
  <c r="R10" i="13" s="1"/>
  <c r="R6" i="13"/>
  <c r="I11" i="13"/>
  <c r="I10" i="13" s="1"/>
  <c r="I6" i="13"/>
  <c r="L6" i="13"/>
  <c r="L11" i="13"/>
  <c r="L10" i="13" s="1"/>
  <c r="D29" i="13"/>
  <c r="U11" i="13" l="1"/>
  <c r="AT24" i="13"/>
  <c r="AD31" i="13"/>
  <c r="AD35" i="13" s="1"/>
  <c r="AA28" i="13"/>
  <c r="AT28" i="13" s="1"/>
  <c r="AA31" i="13"/>
  <c r="AG31" i="13"/>
  <c r="C28" i="14"/>
  <c r="V28" i="14" s="1"/>
  <c r="F31" i="14"/>
  <c r="F35" i="14" s="1"/>
  <c r="C31" i="14"/>
  <c r="I31" i="14"/>
  <c r="V24" i="14"/>
  <c r="V10" i="13"/>
  <c r="J31" i="13"/>
  <c r="G31" i="13"/>
  <c r="G35" i="13" s="1"/>
  <c r="G39" i="13" s="1"/>
  <c r="G43" i="13" s="1"/>
  <c r="D31" i="13"/>
  <c r="D35" i="13" s="1"/>
  <c r="V6" i="13"/>
  <c r="C21" i="13"/>
  <c r="C16" i="13"/>
  <c r="V16" i="13" s="1"/>
  <c r="U31" i="14" l="1"/>
  <c r="W29" i="14"/>
  <c r="H83" i="14"/>
  <c r="AS31" i="13"/>
  <c r="AA35" i="13"/>
  <c r="AD34" i="13"/>
  <c r="AD39" i="13"/>
  <c r="AU29" i="13"/>
  <c r="AF83" i="13"/>
  <c r="C35" i="14"/>
  <c r="F34" i="14"/>
  <c r="F39" i="14"/>
  <c r="W13" i="13"/>
  <c r="D39" i="13"/>
  <c r="D45" i="13"/>
  <c r="D49" i="13" s="1"/>
  <c r="D53" i="13" s="1"/>
  <c r="C25" i="13"/>
  <c r="C20" i="13"/>
  <c r="D83" i="13"/>
  <c r="AD43" i="13" l="1"/>
  <c r="AD42" i="13" s="1"/>
  <c r="AT42" i="13" s="1"/>
  <c r="AD38" i="13"/>
  <c r="AA34" i="13"/>
  <c r="AA39" i="13"/>
  <c r="AA38" i="13" s="1"/>
  <c r="AT38" i="13" s="1"/>
  <c r="AA45" i="13"/>
  <c r="AA49" i="13" s="1"/>
  <c r="C45" i="14"/>
  <c r="C34" i="14"/>
  <c r="C39" i="14"/>
  <c r="F43" i="14"/>
  <c r="F42" i="14" s="1"/>
  <c r="V42" i="14" s="1"/>
  <c r="F38" i="14"/>
  <c r="F83" i="13"/>
  <c r="V20" i="13"/>
  <c r="C24" i="13"/>
  <c r="C29" i="13"/>
  <c r="D57" i="13"/>
  <c r="C49" i="14" l="1"/>
  <c r="U49" i="14" s="1"/>
  <c r="U45" i="14"/>
  <c r="C38" i="14"/>
  <c r="V38" i="14" s="1"/>
  <c r="C43" i="14"/>
  <c r="U43" i="14" s="1"/>
  <c r="U39" i="14"/>
  <c r="AA48" i="13"/>
  <c r="AT48" i="13" s="1"/>
  <c r="AA53" i="13"/>
  <c r="AT34" i="13"/>
  <c r="V34" i="14"/>
  <c r="C28" i="13"/>
  <c r="V28" i="13" s="1"/>
  <c r="I31" i="13"/>
  <c r="F31" i="13"/>
  <c r="F35" i="13" s="1"/>
  <c r="F34" i="13" s="1"/>
  <c r="C31" i="13"/>
  <c r="V24" i="13"/>
  <c r="D60" i="13"/>
  <c r="D62" i="13" s="1"/>
  <c r="C35" i="13" l="1"/>
  <c r="C39" i="13" s="1"/>
  <c r="C38" i="13" s="1"/>
  <c r="U31" i="13"/>
  <c r="C48" i="14"/>
  <c r="V48" i="14" s="1"/>
  <c r="C53" i="14"/>
  <c r="U53" i="14" s="1"/>
  <c r="AA57" i="13"/>
  <c r="AA52" i="13"/>
  <c r="C52" i="14"/>
  <c r="V52" i="14" s="1"/>
  <c r="W29" i="13"/>
  <c r="H83" i="13"/>
  <c r="C34" i="13"/>
  <c r="F39" i="13"/>
  <c r="F38" i="13" s="1"/>
  <c r="D66" i="13"/>
  <c r="C57" i="14" l="1"/>
  <c r="U57" i="14" s="1"/>
  <c r="C45" i="13"/>
  <c r="C49" i="13" s="1"/>
  <c r="AT52" i="13"/>
  <c r="AA60" i="13"/>
  <c r="AA62" i="13" s="1"/>
  <c r="AA56" i="13"/>
  <c r="AT56" i="13" s="1"/>
  <c r="F43" i="13"/>
  <c r="F42" i="13" s="1"/>
  <c r="V42" i="13" s="1"/>
  <c r="V38" i="13"/>
  <c r="V34" i="13"/>
  <c r="C53" i="13"/>
  <c r="C48" i="13"/>
  <c r="V48" i="13" s="1"/>
  <c r="D70" i="13"/>
  <c r="C56" i="14" l="1"/>
  <c r="C60" i="14"/>
  <c r="C62" i="14"/>
  <c r="U62" i="14" s="1"/>
  <c r="U60" i="14"/>
  <c r="AA66" i="13"/>
  <c r="AA61" i="13"/>
  <c r="AT61" i="13" s="1"/>
  <c r="AH83" i="13"/>
  <c r="AU61" i="13"/>
  <c r="V56" i="14"/>
  <c r="C57" i="13"/>
  <c r="C52" i="13"/>
  <c r="V52" i="13" s="1"/>
  <c r="D74" i="13"/>
  <c r="C61" i="14" l="1"/>
  <c r="V61" i="14" s="1"/>
  <c r="C66" i="14"/>
  <c r="U66" i="14" s="1"/>
  <c r="AA65" i="13"/>
  <c r="AA70" i="13"/>
  <c r="J83" i="14"/>
  <c r="W61" i="14"/>
  <c r="C60" i="13"/>
  <c r="C62" i="13" s="1"/>
  <c r="C61" i="13" s="1"/>
  <c r="C56" i="13"/>
  <c r="D78" i="13"/>
  <c r="D80" i="13" s="1"/>
  <c r="C70" i="14" l="1"/>
  <c r="U70" i="14" s="1"/>
  <c r="C65" i="14"/>
  <c r="V65" i="14" s="1"/>
  <c r="AA69" i="13"/>
  <c r="AT69" i="13" s="1"/>
  <c r="AA74" i="13"/>
  <c r="AT65" i="13"/>
  <c r="C66" i="13"/>
  <c r="V61" i="13"/>
  <c r="V56" i="13"/>
  <c r="J83" i="13"/>
  <c r="C74" i="14" l="1"/>
  <c r="U74" i="14" s="1"/>
  <c r="C69" i="14"/>
  <c r="V69" i="14" s="1"/>
  <c r="AA78" i="13"/>
  <c r="AA80" i="13" s="1"/>
  <c r="AA77" i="13"/>
  <c r="AT77" i="13" s="1"/>
  <c r="AA73" i="13"/>
  <c r="C70" i="13"/>
  <c r="C65" i="13"/>
  <c r="V65" i="13" s="1"/>
  <c r="W61" i="13"/>
  <c r="C78" i="14" l="1"/>
  <c r="C73" i="14"/>
  <c r="C77" i="14"/>
  <c r="V77" i="14" s="1"/>
  <c r="C80" i="14"/>
  <c r="U78" i="14"/>
  <c r="AT73" i="13"/>
  <c r="AU80" i="13" s="1"/>
  <c r="AU82" i="13" s="1"/>
  <c r="AU83" i="13" s="1"/>
  <c r="AM83" i="13"/>
  <c r="AB84" i="13" s="1"/>
  <c r="AB85" i="13" s="1"/>
  <c r="V73" i="14"/>
  <c r="W80" i="14" s="1"/>
  <c r="W82" i="14" s="1"/>
  <c r="R83" i="14"/>
  <c r="D84" i="14" s="1"/>
  <c r="D85" i="14" s="1"/>
  <c r="C74" i="13"/>
  <c r="C69" i="13"/>
  <c r="V69" i="13" s="1"/>
  <c r="W83" i="14" l="1"/>
  <c r="A2" i="14" s="1"/>
  <c r="C78" i="13"/>
  <c r="C80" i="13" s="1"/>
  <c r="C77" i="13"/>
  <c r="V77" i="13" s="1"/>
  <c r="C73" i="13"/>
  <c r="O83" i="13" l="1"/>
  <c r="D84" i="13" s="1"/>
  <c r="D85" i="13" s="1"/>
  <c r="V73" i="13"/>
  <c r="W80" i="13" s="1"/>
  <c r="W82" i="13" s="1"/>
  <c r="W83" i="13" s="1"/>
  <c r="A2" i="13" s="1"/>
</calcChain>
</file>

<file path=xl/sharedStrings.xml><?xml version="1.0" encoding="utf-8"?>
<sst xmlns="http://schemas.openxmlformats.org/spreadsheetml/2006/main" count="522" uniqueCount="69">
  <si>
    <t>Head Block</t>
  </si>
  <si>
    <t>Rec</t>
  </si>
  <si>
    <t>Pred</t>
  </si>
  <si>
    <t>BS</t>
  </si>
  <si>
    <t>QP base</t>
  </si>
  <si>
    <t>QP slice</t>
  </si>
  <si>
    <t>data</t>
  </si>
  <si>
    <t>size</t>
  </si>
  <si>
    <t>Operation</t>
  </si>
  <si>
    <t>CONV (Kernel, stride, Cout)</t>
  </si>
  <si>
    <t>MULTS</t>
  </si>
  <si>
    <t>tensor</t>
  </si>
  <si>
    <t>CONCAT</t>
  </si>
  <si>
    <t>Transition</t>
  </si>
  <si>
    <t>Fuse</t>
  </si>
  <si>
    <t>Back Bone Block</t>
  </si>
  <si>
    <t>Three branches</t>
  </si>
  <si>
    <t>CONV 1D(Kernel, stride, Cout)</t>
  </si>
  <si>
    <t>Tail Block</t>
  </si>
  <si>
    <t>Crop</t>
  </si>
  <si>
    <t>Block Ext</t>
  </si>
  <si>
    <t>Block</t>
  </si>
  <si>
    <t>Total MULTS</t>
  </si>
  <si>
    <t>=</t>
  </si>
  <si>
    <t>+</t>
  </si>
  <si>
    <t>*</t>
  </si>
  <si>
    <t>kMULTS/pxl</t>
  </si>
  <si>
    <t xml:space="preserve">pReLu </t>
  </si>
  <si>
    <t>PixelShuffle ( stride, Cout)</t>
  </si>
  <si>
    <t>C</t>
  </si>
  <si>
    <t>C1</t>
  </si>
  <si>
    <t>MAC</t>
  </si>
  <si>
    <t>Total</t>
  </si>
  <si>
    <t>kMULT/px</t>
  </si>
  <si>
    <t>Nb Blocks</t>
  </si>
  <si>
    <t>Input size</t>
  </si>
  <si>
    <t>value adjustable</t>
  </si>
  <si>
    <t>computed value</t>
  </si>
  <si>
    <t>Head</t>
  </si>
  <si>
    <t>Fuse/Transition</t>
  </si>
  <si>
    <t>Back bone</t>
  </si>
  <si>
    <t>Tail</t>
  </si>
  <si>
    <t>pReLu</t>
  </si>
  <si>
    <t>C21</t>
  </si>
  <si>
    <t>C22</t>
  </si>
  <si>
    <t>C31</t>
  </si>
  <si>
    <t xml:space="preserve"> Sum</t>
  </si>
  <si>
    <t>IPB mode map</t>
  </si>
  <si>
    <t>Luma Rec</t>
  </si>
  <si>
    <t>Y model</t>
  </si>
  <si>
    <t>UV model</t>
  </si>
  <si>
    <t>memory</t>
  </si>
  <si>
    <t xml:space="preserve">QP base </t>
  </si>
  <si>
    <t>6 = 4 channels for Luma (to go though PixelShuffle) + 2 channels for U and V )directly go to cropping)</t>
  </si>
  <si>
    <t>d1</t>
  </si>
  <si>
    <t>d2</t>
  </si>
  <si>
    <t>d5</t>
  </si>
  <si>
    <t>d4</t>
  </si>
  <si>
    <t>d6</t>
  </si>
  <si>
    <t>N</t>
  </si>
  <si>
    <t>d3</t>
  </si>
  <si>
    <t>Hidden_10_3d + Output Layer</t>
  </si>
  <si>
    <t>R</t>
  </si>
  <si>
    <t>K</t>
  </si>
  <si>
    <t>M</t>
  </si>
  <si>
    <t>LeakyReLU</t>
  </si>
  <si>
    <t>Hidden n Layers</t>
  </si>
  <si>
    <t>Hidden 0 Layer</t>
  </si>
  <si>
    <t>Input + Layer1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</si>
</sst>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4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5"/>
      <color theme="1"/>
      <name val="Times New Roman"/>
      <family val="1"/>
      <charset val="1"/>
    </font>
    <font>
      <b/>
      <i/>
      <sz val="5"/>
      <color theme="1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0" fillId="0" borderId="0" xfId="0" quotePrefix="1"/>
    <xf numFmtId="0" fontId="0" fillId="6" borderId="6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/>
    <xf numFmtId="0" fontId="0" fillId="0" borderId="22" xfId="0" applyBorder="1"/>
    <xf numFmtId="0" fontId="0" fillId="4" borderId="21" xfId="0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2" borderId="1" xfId="0" applyFill="1" applyBorder="1"/>
    <xf numFmtId="0" fontId="0" fillId="0" borderId="5" xfId="0" applyBorder="1"/>
    <xf numFmtId="0" fontId="1" fillId="0" borderId="24" xfId="0" applyFont="1" applyBorder="1" applyAlignment="1">
      <alignment horizontal="center"/>
    </xf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16" xfId="0" applyBorder="1"/>
    <xf numFmtId="1" fontId="1" fillId="0" borderId="6" xfId="0" applyNumberFormat="1" applyFont="1" applyBorder="1"/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/>
    <xf numFmtId="0" fontId="1" fillId="0" borderId="17" xfId="0" applyFont="1" applyBorder="1" applyAlignment="1">
      <alignment horizontal="center"/>
    </xf>
    <xf numFmtId="0" fontId="2" fillId="0" borderId="0" xfId="0" applyFont="1"/>
    <xf numFmtId="1" fontId="0" fillId="0" borderId="20" xfId="0" applyNumberFormat="1" applyBorder="1"/>
    <xf numFmtId="164" fontId="6" fillId="0" borderId="6" xfId="0" applyNumberFormat="1" applyFont="1" applyBorder="1"/>
    <xf numFmtId="1" fontId="7" fillId="2" borderId="0" xfId="0" applyNumberFormat="1" applyFont="1" applyFill="1" applyAlignment="1">
      <alignment horizontal="center"/>
    </xf>
    <xf numFmtId="0" fontId="8" fillId="2" borderId="0" xfId="0" applyFont="1" applyFill="1"/>
    <xf numFmtId="0" fontId="9" fillId="0" borderId="0" xfId="0" applyFont="1"/>
    <xf numFmtId="0" fontId="9" fillId="0" borderId="22" xfId="0" applyFont="1" applyBorder="1"/>
    <xf numFmtId="0" fontId="9" fillId="0" borderId="6" xfId="0" applyFont="1" applyBorder="1"/>
    <xf numFmtId="0" fontId="0" fillId="2" borderId="12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65" fontId="1" fillId="0" borderId="6" xfId="0" applyNumberFormat="1" applyFont="1" applyBorder="1"/>
    <xf numFmtId="165" fontId="0" fillId="0" borderId="20" xfId="0" applyNumberFormat="1" applyBorder="1"/>
    <xf numFmtId="0" fontId="0" fillId="0" borderId="0" xfId="0" applyAlignment="1">
      <alignment wrapText="1"/>
    </xf>
    <xf numFmtId="0" fontId="0" fillId="0" borderId="28" xfId="0" applyBorder="1"/>
    <xf numFmtId="0" fontId="0" fillId="0" borderId="29" xfId="0" applyBorder="1"/>
    <xf numFmtId="0" fontId="2" fillId="0" borderId="30" xfId="0" applyFont="1" applyBorder="1" applyAlignment="1">
      <alignment horizontal="center"/>
    </xf>
    <xf numFmtId="0" fontId="0" fillId="0" borderId="31" xfId="0" applyBorder="1"/>
    <xf numFmtId="0" fontId="10" fillId="0" borderId="17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10" fillId="0" borderId="20" xfId="0" applyFont="1" applyBorder="1"/>
    <xf numFmtId="0" fontId="1" fillId="0" borderId="37" xfId="0" applyFont="1" applyBorder="1" applyAlignment="1">
      <alignment horizontal="center"/>
    </xf>
    <xf numFmtId="0" fontId="10" fillId="0" borderId="0" xfId="0" applyFont="1"/>
    <xf numFmtId="0" fontId="0" fillId="0" borderId="37" xfId="0" applyBorder="1" applyAlignment="1">
      <alignment horizontal="center"/>
    </xf>
    <xf numFmtId="0" fontId="0" fillId="0" borderId="37" xfId="0" applyBorder="1"/>
    <xf numFmtId="0" fontId="0" fillId="0" borderId="17" xfId="0" applyBorder="1"/>
    <xf numFmtId="0" fontId="11" fillId="0" borderId="0" xfId="0" applyFont="1"/>
    <xf numFmtId="0" fontId="12" fillId="0" borderId="0" xfId="0" applyFont="1"/>
    <xf numFmtId="0" fontId="0" fillId="0" borderId="38" xfId="0" applyBorder="1"/>
    <xf numFmtId="0" fontId="10" fillId="0" borderId="0" xfId="0" applyFont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4" borderId="2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592667</xdr:colOff>
      <xdr:row>12</xdr:row>
      <xdr:rowOff>74084</xdr:rowOff>
    </xdr:from>
    <xdr:to>
      <xdr:col>13</xdr:col>
      <xdr:colOff>363315</xdr:colOff>
      <xdr:row>28</xdr:row>
      <xdr:rowOff>179918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3500" y="2370667"/>
          <a:ext cx="5866648" cy="3185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342900</xdr:colOff>
      <xdr:row>14</xdr:row>
      <xdr:rowOff>19050</xdr:rowOff>
    </xdr:from>
    <xdr:to>
      <xdr:col>36</xdr:col>
      <xdr:colOff>515191</xdr:colOff>
      <xdr:row>28</xdr:row>
      <xdr:rowOff>160050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3B2AAD3-6A4B-163F-2E88-1F278E5AD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78825" y="2705100"/>
          <a:ext cx="5010991" cy="282705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13</xdr:row>
      <xdr:rowOff>9525</xdr:rowOff>
    </xdr:from>
    <xdr:to>
      <xdr:col>12</xdr:col>
      <xdr:colOff>508285</xdr:colOff>
      <xdr:row>28</xdr:row>
      <xdr:rowOff>68298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F0532FD1-6C66-551D-4B51-5D59472F9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95725" y="2505075"/>
          <a:ext cx="5337460" cy="29353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38100</xdr:colOff>
      <xdr:row>1</xdr:row>
      <xdr:rowOff>142875</xdr:rowOff>
    </xdr:from>
    <xdr:ext cx="2346325" cy="1704975"/>
    <xdr:pic>
      <xdr:nvPicPr>
        <xdr:cNvPr id="2" name="Picture 1">
          <a:extLst>
            <a:ext uri="{FF2B5EF4-FFF2-40B4-BE49-F238E27FC236}">
              <a16:creationId xmlns:a16="http://schemas.microsoft.com/office/drawing/2014/main" xmlns="" id="{EBE44ACA-5F02-42AC-97D1-EFE9F902D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3300" y="327025"/>
          <a:ext cx="2346325" cy="1704975"/>
        </a:xfrm>
        <a:prstGeom prst="rect">
          <a:avLst/>
        </a:prstGeom>
      </xdr:spPr>
    </xdr:pic>
    <xdr:clientData/>
  </xdr:oneCellAnchor>
  <xdr:oneCellAnchor>
    <xdr:from>
      <xdr:col>12</xdr:col>
      <xdr:colOff>114300</xdr:colOff>
      <xdr:row>14</xdr:row>
      <xdr:rowOff>142875</xdr:rowOff>
    </xdr:from>
    <xdr:ext cx="2660650" cy="2159000"/>
    <xdr:pic>
      <xdr:nvPicPr>
        <xdr:cNvPr id="3" name="Picture 2">
          <a:extLst>
            <a:ext uri="{FF2B5EF4-FFF2-40B4-BE49-F238E27FC236}">
              <a16:creationId xmlns:a16="http://schemas.microsoft.com/office/drawing/2014/main" xmlns="" id="{BA248623-33FA-4095-9336-BCED937220E2}"/>
            </a:ext>
            <a:ext uri="{147F2762-F138-4A5C-976F-8EAC2B608ADB}">
              <a16:predDERef xmlns:a16="http://schemas.microsoft.com/office/drawing/2014/main" xmlns="" pred="{363DE0CA-E943-5A1F-C7A7-47BDB9F3BD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391615">
          <a:off x="7680325" y="2470150"/>
          <a:ext cx="2159000" cy="2660650"/>
        </a:xfrm>
        <a:prstGeom prst="rect">
          <a:avLst/>
        </a:prstGeom>
      </xdr:spPr>
    </xdr:pic>
    <xdr:clientData/>
  </xdr:oneCellAnchor>
  <xdr:oneCellAnchor>
    <xdr:from>
      <xdr:col>8</xdr:col>
      <xdr:colOff>600075</xdr:colOff>
      <xdr:row>53</xdr:row>
      <xdr:rowOff>85725</xdr:rowOff>
    </xdr:from>
    <xdr:ext cx="6731000" cy="2470150"/>
    <xdr:pic>
      <xdr:nvPicPr>
        <xdr:cNvPr id="4" name="Picture 3">
          <a:extLst>
            <a:ext uri="{FF2B5EF4-FFF2-40B4-BE49-F238E27FC236}">
              <a16:creationId xmlns:a16="http://schemas.microsoft.com/office/drawing/2014/main" xmlns="" id="{BD6A3929-4442-4C75-BBFB-1CCFD4EC779B}"/>
            </a:ext>
            <a:ext uri="{147F2762-F138-4A5C-976F-8EAC2B608ADB}">
              <a16:predDERef xmlns:a16="http://schemas.microsoft.com/office/drawing/2014/main" xmlns="" pred="{4947B478-2513-DCA3-F7EC-50AB54BB0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76875" y="9845675"/>
          <a:ext cx="6731000" cy="2470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tabSelected="1" zoomScaleNormal="100" workbookViewId="0">
      <selection activeCell="M50" sqref="M50"/>
    </sheetView>
  </sheetViews>
  <sheetFormatPr defaultRowHeight="15"/>
  <cols>
    <col min="1" max="1" width="14" customWidth="1"/>
    <col min="2" max="2" width="12.140625" customWidth="1"/>
    <col min="3" max="3" width="11" bestFit="1" customWidth="1"/>
    <col min="4" max="4" width="12" bestFit="1" customWidth="1"/>
    <col min="6" max="6" width="12" bestFit="1" customWidth="1"/>
    <col min="8" max="8" width="12" bestFit="1" customWidth="1"/>
    <col min="10" max="10" width="12" bestFit="1" customWidth="1"/>
    <col min="18" max="18" width="10" bestFit="1" customWidth="1"/>
    <col min="22" max="22" width="11.85546875" style="32" customWidth="1"/>
    <col min="23" max="23" width="17.7109375" style="20" customWidth="1"/>
  </cols>
  <sheetData>
    <row r="1" spans="1:23" ht="15.75" thickBot="1">
      <c r="A1" t="s">
        <v>21</v>
      </c>
      <c r="D1" t="s">
        <v>35</v>
      </c>
      <c r="E1" s="1">
        <v>128</v>
      </c>
      <c r="F1" s="2" t="s">
        <v>20</v>
      </c>
      <c r="G1" s="1">
        <v>8</v>
      </c>
      <c r="V1" s="30" t="s">
        <v>31</v>
      </c>
      <c r="W1" s="21" t="s">
        <v>32</v>
      </c>
    </row>
    <row r="2" spans="1:23">
      <c r="A2" s="44">
        <f>W83</f>
        <v>477.0292646484375</v>
      </c>
      <c r="B2" s="3" t="s">
        <v>6</v>
      </c>
      <c r="C2" s="109" t="s">
        <v>1</v>
      </c>
      <c r="D2" s="110"/>
      <c r="E2" s="111"/>
      <c r="F2" s="109" t="s">
        <v>2</v>
      </c>
      <c r="G2" s="110"/>
      <c r="H2" s="111"/>
      <c r="I2" s="109" t="s">
        <v>3</v>
      </c>
      <c r="J2" s="110"/>
      <c r="K2" s="111"/>
      <c r="L2" s="109" t="s">
        <v>52</v>
      </c>
      <c r="M2" s="110"/>
      <c r="N2" s="111"/>
      <c r="O2" s="109" t="s">
        <v>5</v>
      </c>
      <c r="P2" s="110"/>
      <c r="Q2" s="111"/>
      <c r="R2" s="109" t="s">
        <v>47</v>
      </c>
      <c r="S2" s="110"/>
      <c r="T2" s="111"/>
      <c r="U2" s="46" t="s">
        <v>51</v>
      </c>
      <c r="V2" s="31"/>
      <c r="W2" s="22"/>
    </row>
    <row r="3" spans="1:23">
      <c r="A3" s="2"/>
      <c r="B3" s="4" t="s">
        <v>7</v>
      </c>
      <c r="C3" s="4">
        <f>$E1+2*$G$1</f>
        <v>144</v>
      </c>
      <c r="D3" s="4">
        <f>$E1+2*$G$1</f>
        <v>144</v>
      </c>
      <c r="E3" s="4">
        <v>3</v>
      </c>
      <c r="F3" s="4">
        <f>$E1+2*$G$1</f>
        <v>144</v>
      </c>
      <c r="G3" s="4">
        <f>$E1+2*$G$1</f>
        <v>144</v>
      </c>
      <c r="H3" s="4">
        <v>3</v>
      </c>
      <c r="I3" s="4">
        <f>$E1+2*$G$1</f>
        <v>144</v>
      </c>
      <c r="J3" s="4">
        <f>$E1+2*$G$1</f>
        <v>144</v>
      </c>
      <c r="K3" s="4">
        <v>3</v>
      </c>
      <c r="L3" s="4">
        <f>$E1+2*$G$1</f>
        <v>144</v>
      </c>
      <c r="M3" s="4">
        <f>$E1+2*$G$1</f>
        <v>144</v>
      </c>
      <c r="N3" s="4">
        <v>1</v>
      </c>
      <c r="O3" s="4">
        <f>$E1+2*$G$1</f>
        <v>144</v>
      </c>
      <c r="P3" s="4">
        <f>$E1+2*$G$1</f>
        <v>144</v>
      </c>
      <c r="Q3" s="4">
        <v>1</v>
      </c>
      <c r="R3" s="4">
        <f>$E1+2*$G$1</f>
        <v>144</v>
      </c>
      <c r="S3" s="4">
        <f>$E1+2*$G$1</f>
        <v>144</v>
      </c>
      <c r="T3" s="4">
        <v>1</v>
      </c>
      <c r="U3" s="46">
        <f>(C3*D3*E3+F3*G3*H3+I3*J3*K3+L3*M3*N3+R3*S3*T3)</f>
        <v>228096</v>
      </c>
    </row>
    <row r="4" spans="1:23">
      <c r="A4" s="82" t="s">
        <v>0</v>
      </c>
      <c r="B4" s="83" t="s">
        <v>8</v>
      </c>
      <c r="C4" s="91" t="s">
        <v>9</v>
      </c>
      <c r="D4" s="91"/>
      <c r="E4" s="92"/>
      <c r="F4" s="91" t="s">
        <v>9</v>
      </c>
      <c r="G4" s="91"/>
      <c r="H4" s="92"/>
      <c r="I4" s="91" t="s">
        <v>9</v>
      </c>
      <c r="J4" s="91"/>
      <c r="K4" s="92"/>
      <c r="L4" s="91" t="s">
        <v>9</v>
      </c>
      <c r="M4" s="91"/>
      <c r="N4" s="92"/>
      <c r="O4" s="91" t="s">
        <v>9</v>
      </c>
      <c r="P4" s="91"/>
      <c r="Q4" s="92"/>
      <c r="R4" s="91" t="s">
        <v>9</v>
      </c>
      <c r="S4" s="91"/>
      <c r="T4" s="92"/>
      <c r="U4" s="46"/>
    </row>
    <row r="5" spans="1:23">
      <c r="A5" s="82"/>
      <c r="B5" s="84"/>
      <c r="C5" s="7">
        <v>3</v>
      </c>
      <c r="D5" s="7">
        <v>1</v>
      </c>
      <c r="E5" s="4">
        <f>P19</f>
        <v>192</v>
      </c>
      <c r="F5" s="7">
        <v>3</v>
      </c>
      <c r="G5" s="7">
        <v>1</v>
      </c>
      <c r="H5" s="4">
        <f>P20</f>
        <v>32</v>
      </c>
      <c r="I5" s="7">
        <v>3</v>
      </c>
      <c r="J5" s="7">
        <v>1</v>
      </c>
      <c r="K5" s="4">
        <f>P21</f>
        <v>16</v>
      </c>
      <c r="L5" s="7">
        <v>1</v>
      </c>
      <c r="M5" s="7">
        <v>1</v>
      </c>
      <c r="N5" s="4">
        <f>P22</f>
        <v>16</v>
      </c>
      <c r="O5" s="7">
        <v>1</v>
      </c>
      <c r="P5" s="7">
        <v>1</v>
      </c>
      <c r="Q5" s="4">
        <f>P22</f>
        <v>16</v>
      </c>
      <c r="R5" s="7">
        <v>3</v>
      </c>
      <c r="S5" s="7">
        <v>1</v>
      </c>
      <c r="T5" s="4">
        <f>P23</f>
        <v>16</v>
      </c>
      <c r="U5" s="46"/>
    </row>
    <row r="6" spans="1:23">
      <c r="A6" s="82"/>
      <c r="B6" s="5" t="s">
        <v>10</v>
      </c>
      <c r="C6" s="90">
        <f>C7*D7*E7*C5*C5*E3</f>
        <v>107495424</v>
      </c>
      <c r="D6" s="90"/>
      <c r="E6" s="90"/>
      <c r="F6" s="90">
        <f t="shared" ref="F6" si="0">F7*G7*H7*F5*F5*H3</f>
        <v>17915904</v>
      </c>
      <c r="G6" s="90"/>
      <c r="H6" s="90"/>
      <c r="I6" s="90">
        <f t="shared" ref="I6" si="1">I7*J7*K7*I5*I5*K3</f>
        <v>8957952</v>
      </c>
      <c r="J6" s="90"/>
      <c r="K6" s="90"/>
      <c r="L6" s="90">
        <f t="shared" ref="L6" si="2">L7*M7*N7*L5*L5*N3</f>
        <v>331776</v>
      </c>
      <c r="M6" s="90"/>
      <c r="N6" s="90"/>
      <c r="O6" s="90">
        <f t="shared" ref="O6" si="3">O7*P7*Q7*O5*O5*Q3</f>
        <v>331776</v>
      </c>
      <c r="P6" s="90"/>
      <c r="Q6" s="90"/>
      <c r="R6" s="90">
        <f t="shared" ref="R6" si="4">R7*S7*T7*R5*R5*T3</f>
        <v>2985984</v>
      </c>
      <c r="S6" s="90"/>
      <c r="T6" s="90"/>
      <c r="U6" s="46"/>
      <c r="V6" s="32">
        <f>SUM(C6:T6)</f>
        <v>138018816</v>
      </c>
    </row>
    <row r="7" spans="1:23">
      <c r="A7" s="82"/>
      <c r="B7" s="4" t="s">
        <v>11</v>
      </c>
      <c r="C7" s="4">
        <f>C3/D5</f>
        <v>144</v>
      </c>
      <c r="D7" s="4">
        <f>D3/D5</f>
        <v>144</v>
      </c>
      <c r="E7" s="4">
        <f>E5</f>
        <v>192</v>
      </c>
      <c r="F7" s="4">
        <f>F3/G5</f>
        <v>144</v>
      </c>
      <c r="G7" s="4">
        <f>G3/G5</f>
        <v>144</v>
      </c>
      <c r="H7" s="4">
        <f>H5</f>
        <v>32</v>
      </c>
      <c r="I7" s="4">
        <f>I3/J5</f>
        <v>144</v>
      </c>
      <c r="J7" s="4">
        <f>J3/J5</f>
        <v>144</v>
      </c>
      <c r="K7" s="4">
        <f>K5</f>
        <v>16</v>
      </c>
      <c r="L7" s="4">
        <f>L3/M5</f>
        <v>144</v>
      </c>
      <c r="M7" s="4">
        <f>M3/M5</f>
        <v>144</v>
      </c>
      <c r="N7" s="4">
        <f>N5</f>
        <v>16</v>
      </c>
      <c r="O7" s="4">
        <f>O3/P5</f>
        <v>144</v>
      </c>
      <c r="P7" s="4">
        <f>P3/P5</f>
        <v>144</v>
      </c>
      <c r="Q7" s="4">
        <f>Q5</f>
        <v>16</v>
      </c>
      <c r="R7" s="4">
        <f>R3/S5</f>
        <v>144</v>
      </c>
      <c r="S7" s="4">
        <f>S3/S5</f>
        <v>144</v>
      </c>
      <c r="T7" s="4">
        <f>T5</f>
        <v>16</v>
      </c>
      <c r="U7" s="46">
        <f>(C7*D7*E7+F7*G7*H7+I7*J7*K7+L7*M7*N7+R7*S7*T7)</f>
        <v>5640192</v>
      </c>
    </row>
    <row r="8" spans="1:23">
      <c r="A8" s="82"/>
      <c r="B8" s="83" t="s">
        <v>8</v>
      </c>
      <c r="C8" s="85" t="s">
        <v>27</v>
      </c>
      <c r="D8" s="85"/>
      <c r="E8" s="86"/>
      <c r="F8" s="85" t="s">
        <v>27</v>
      </c>
      <c r="G8" s="85"/>
      <c r="H8" s="86"/>
      <c r="I8" s="85" t="s">
        <v>27</v>
      </c>
      <c r="J8" s="85"/>
      <c r="K8" s="86"/>
      <c r="L8" s="85" t="s">
        <v>42</v>
      </c>
      <c r="M8" s="85"/>
      <c r="N8" s="86"/>
      <c r="O8" s="85" t="s">
        <v>42</v>
      </c>
      <c r="P8" s="85"/>
      <c r="Q8" s="86"/>
      <c r="R8" s="85" t="s">
        <v>27</v>
      </c>
      <c r="S8" s="85"/>
      <c r="T8" s="86"/>
      <c r="U8" s="46"/>
    </row>
    <row r="9" spans="1:23">
      <c r="A9" s="82"/>
      <c r="B9" s="84"/>
      <c r="C9" s="87">
        <v>1</v>
      </c>
      <c r="D9" s="88"/>
      <c r="E9" s="89"/>
      <c r="F9" s="87">
        <v>1</v>
      </c>
      <c r="G9" s="88"/>
      <c r="H9" s="89"/>
      <c r="I9" s="87">
        <v>1</v>
      </c>
      <c r="J9" s="88"/>
      <c r="K9" s="89"/>
      <c r="L9" s="87">
        <v>1</v>
      </c>
      <c r="M9" s="88"/>
      <c r="N9" s="89"/>
      <c r="O9" s="87">
        <v>1</v>
      </c>
      <c r="P9" s="88"/>
      <c r="Q9" s="89"/>
      <c r="R9" s="87">
        <v>1</v>
      </c>
      <c r="S9" s="88"/>
      <c r="T9" s="89"/>
      <c r="U9" s="46"/>
    </row>
    <row r="10" spans="1:23">
      <c r="A10" s="82"/>
      <c r="B10" s="5" t="s">
        <v>10</v>
      </c>
      <c r="C10" s="90">
        <f>C11*D11*E11*C9</f>
        <v>3981312</v>
      </c>
      <c r="D10" s="90"/>
      <c r="E10" s="90"/>
      <c r="F10" s="90">
        <f t="shared" ref="F10" si="5">F11*G11*H11*F9</f>
        <v>663552</v>
      </c>
      <c r="G10" s="90"/>
      <c r="H10" s="90"/>
      <c r="I10" s="90">
        <f t="shared" ref="I10" si="6">I11*J11*K11*I9</f>
        <v>331776</v>
      </c>
      <c r="J10" s="90"/>
      <c r="K10" s="90"/>
      <c r="L10" s="90">
        <f>L11*M11*N11*L9</f>
        <v>331776</v>
      </c>
      <c r="M10" s="90"/>
      <c r="N10" s="90"/>
      <c r="O10" s="90">
        <f>O11*P11*Q11*O9</f>
        <v>331776</v>
      </c>
      <c r="P10" s="90"/>
      <c r="Q10" s="90"/>
      <c r="R10" s="90">
        <f t="shared" ref="R10" si="7">R11*S11*T11*R9</f>
        <v>331776</v>
      </c>
      <c r="S10" s="90"/>
      <c r="T10" s="90"/>
      <c r="U10" s="46"/>
      <c r="V10" s="32">
        <f>SUM(C10:T10)</f>
        <v>5971968</v>
      </c>
    </row>
    <row r="11" spans="1:23">
      <c r="A11" s="82"/>
      <c r="B11" s="4" t="s">
        <v>11</v>
      </c>
      <c r="C11" s="4">
        <f t="shared" ref="C11:N11" si="8">C7</f>
        <v>144</v>
      </c>
      <c r="D11" s="4">
        <f t="shared" si="8"/>
        <v>144</v>
      </c>
      <c r="E11" s="4">
        <f>E7</f>
        <v>192</v>
      </c>
      <c r="F11" s="4">
        <f t="shared" si="8"/>
        <v>144</v>
      </c>
      <c r="G11" s="4">
        <f t="shared" si="8"/>
        <v>144</v>
      </c>
      <c r="H11" s="4">
        <f t="shared" si="8"/>
        <v>32</v>
      </c>
      <c r="I11" s="4">
        <f t="shared" si="8"/>
        <v>144</v>
      </c>
      <c r="J11" s="4">
        <f t="shared" si="8"/>
        <v>144</v>
      </c>
      <c r="K11" s="4">
        <f t="shared" si="8"/>
        <v>16</v>
      </c>
      <c r="L11" s="4">
        <f t="shared" si="8"/>
        <v>144</v>
      </c>
      <c r="M11" s="4">
        <f t="shared" si="8"/>
        <v>144</v>
      </c>
      <c r="N11" s="4">
        <f t="shared" si="8"/>
        <v>16</v>
      </c>
      <c r="O11" s="4">
        <f t="shared" ref="O11:Q11" si="9">O7</f>
        <v>144</v>
      </c>
      <c r="P11" s="4">
        <f t="shared" si="9"/>
        <v>144</v>
      </c>
      <c r="Q11" s="4">
        <f t="shared" si="9"/>
        <v>16</v>
      </c>
      <c r="R11" s="4">
        <f t="shared" ref="R11:T11" si="10">R7</f>
        <v>144</v>
      </c>
      <c r="S11" s="4">
        <f t="shared" si="10"/>
        <v>144</v>
      </c>
      <c r="T11" s="4">
        <f t="shared" si="10"/>
        <v>16</v>
      </c>
      <c r="U11" s="46">
        <f>(C11*D11*E11+F11*G11*H11+I11*J11*K11+L11*M11*N11+R11*S11*T11)</f>
        <v>5640192</v>
      </c>
    </row>
    <row r="12" spans="1:23">
      <c r="A12" s="82"/>
      <c r="B12" s="8" t="s">
        <v>8</v>
      </c>
      <c r="C12" s="96" t="s">
        <v>12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46"/>
      <c r="W12" s="40" t="s">
        <v>38</v>
      </c>
    </row>
    <row r="13" spans="1:23" ht="15.75" thickBot="1">
      <c r="A13" s="82"/>
      <c r="B13" s="4" t="s">
        <v>11</v>
      </c>
      <c r="C13" s="4">
        <f>C11</f>
        <v>144</v>
      </c>
      <c r="D13" s="4">
        <f>D11</f>
        <v>144</v>
      </c>
      <c r="E13" s="4">
        <f>E11+H11+K11+N11+Q11+T11</f>
        <v>288</v>
      </c>
      <c r="F13" s="43">
        <f>E13/16</f>
        <v>18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47"/>
      <c r="V13" s="33"/>
      <c r="W13" s="23">
        <f>V6+V10</f>
        <v>143990784</v>
      </c>
    </row>
    <row r="14" spans="1:23">
      <c r="A14" s="82" t="s">
        <v>14</v>
      </c>
      <c r="B14" s="106" t="s">
        <v>8</v>
      </c>
      <c r="C14" s="107" t="s">
        <v>9</v>
      </c>
      <c r="D14" s="107"/>
      <c r="E14" s="108"/>
      <c r="U14" s="46"/>
    </row>
    <row r="15" spans="1:23" ht="15.75" thickBot="1">
      <c r="A15" s="82"/>
      <c r="B15" s="84"/>
      <c r="C15" s="7">
        <v>1</v>
      </c>
      <c r="D15" s="7">
        <v>1</v>
      </c>
      <c r="E15" s="4">
        <f>P24</f>
        <v>48</v>
      </c>
      <c r="U15" s="46"/>
    </row>
    <row r="16" spans="1:23">
      <c r="A16" s="82"/>
      <c r="B16" s="5" t="s">
        <v>10</v>
      </c>
      <c r="C16" s="90">
        <f>C17*D17*E17*C15*C15*E13</f>
        <v>286654464</v>
      </c>
      <c r="D16" s="90"/>
      <c r="E16" s="90"/>
      <c r="R16" s="99" t="s">
        <v>36</v>
      </c>
      <c r="S16" s="100"/>
      <c r="U16" s="46"/>
      <c r="V16" s="32">
        <f>SUM(C16:T16)</f>
        <v>286654464</v>
      </c>
    </row>
    <row r="17" spans="1:23" ht="15.75" thickBot="1">
      <c r="A17" s="82"/>
      <c r="B17" s="4" t="s">
        <v>11</v>
      </c>
      <c r="C17" s="4">
        <f>C13/D15</f>
        <v>144</v>
      </c>
      <c r="D17" s="4">
        <f>D13/D15</f>
        <v>144</v>
      </c>
      <c r="E17" s="4">
        <f>E15</f>
        <v>48</v>
      </c>
      <c r="R17" s="101" t="s">
        <v>37</v>
      </c>
      <c r="S17" s="102"/>
      <c r="U17" s="46"/>
    </row>
    <row r="18" spans="1:23">
      <c r="A18" s="82"/>
      <c r="B18" s="83" t="s">
        <v>8</v>
      </c>
      <c r="C18" s="85" t="s">
        <v>27</v>
      </c>
      <c r="D18" s="85"/>
      <c r="E18" s="86"/>
      <c r="U18" s="46"/>
    </row>
    <row r="19" spans="1:23">
      <c r="A19" s="82"/>
      <c r="B19" s="84"/>
      <c r="C19" s="96"/>
      <c r="D19" s="97"/>
      <c r="E19" s="98"/>
      <c r="O19" t="s">
        <v>54</v>
      </c>
      <c r="P19" s="28">
        <v>192</v>
      </c>
      <c r="Q19" t="s">
        <v>59</v>
      </c>
      <c r="R19" s="28">
        <v>24</v>
      </c>
      <c r="S19" s="39" t="s">
        <v>29</v>
      </c>
      <c r="T19" s="28">
        <v>64</v>
      </c>
      <c r="U19" s="46"/>
    </row>
    <row r="20" spans="1:23">
      <c r="A20" s="82"/>
      <c r="B20" s="5" t="s">
        <v>10</v>
      </c>
      <c r="C20" s="90">
        <f>C21*D21*E21</f>
        <v>995328</v>
      </c>
      <c r="D20" s="90"/>
      <c r="E20" s="90"/>
      <c r="O20" t="s">
        <v>55</v>
      </c>
      <c r="P20" s="28">
        <v>32</v>
      </c>
      <c r="S20" s="39" t="s">
        <v>30</v>
      </c>
      <c r="T20" s="28">
        <v>160</v>
      </c>
      <c r="U20" s="46"/>
      <c r="V20" s="32">
        <f>SUM(C20:T20)</f>
        <v>995520</v>
      </c>
    </row>
    <row r="21" spans="1:23">
      <c r="A21" s="82"/>
      <c r="B21" s="4" t="s">
        <v>11</v>
      </c>
      <c r="C21" s="4">
        <f>C17</f>
        <v>144</v>
      </c>
      <c r="D21" s="4">
        <f>D17</f>
        <v>144</v>
      </c>
      <c r="E21" s="4">
        <f>E17</f>
        <v>48</v>
      </c>
      <c r="O21" t="s">
        <v>60</v>
      </c>
      <c r="P21" s="28">
        <v>16</v>
      </c>
      <c r="S21" s="39" t="s">
        <v>43</v>
      </c>
      <c r="T21" s="28">
        <v>32</v>
      </c>
      <c r="U21" s="46"/>
    </row>
    <row r="22" spans="1:23">
      <c r="A22" s="82" t="s">
        <v>13</v>
      </c>
      <c r="B22" s="83" t="s">
        <v>8</v>
      </c>
      <c r="C22" s="91" t="s">
        <v>9</v>
      </c>
      <c r="D22" s="91"/>
      <c r="E22" s="92"/>
      <c r="O22" t="s">
        <v>57</v>
      </c>
      <c r="P22" s="28">
        <v>16</v>
      </c>
      <c r="S22" s="39" t="s">
        <v>44</v>
      </c>
      <c r="T22" s="28">
        <v>32</v>
      </c>
      <c r="U22" s="46"/>
    </row>
    <row r="23" spans="1:23">
      <c r="A23" s="82"/>
      <c r="B23" s="84"/>
      <c r="C23" s="7">
        <v>3</v>
      </c>
      <c r="D23" s="7">
        <v>2</v>
      </c>
      <c r="E23" s="38">
        <f>T19</f>
        <v>64</v>
      </c>
      <c r="O23" t="s">
        <v>56</v>
      </c>
      <c r="P23" s="28">
        <v>16</v>
      </c>
      <c r="S23" s="39" t="s">
        <v>45</v>
      </c>
      <c r="T23" s="28">
        <v>64</v>
      </c>
      <c r="U23" s="46"/>
    </row>
    <row r="24" spans="1:23">
      <c r="A24" s="82"/>
      <c r="B24" s="5" t="s">
        <v>10</v>
      </c>
      <c r="C24" s="90">
        <f>C25*D25*E25*C23*C23*E21</f>
        <v>143327232</v>
      </c>
      <c r="D24" s="90"/>
      <c r="E24" s="90"/>
      <c r="O24" t="s">
        <v>58</v>
      </c>
      <c r="P24" s="28">
        <v>48</v>
      </c>
      <c r="U24" s="46"/>
      <c r="V24" s="32">
        <f>SUM(C24:T24)</f>
        <v>143327280</v>
      </c>
    </row>
    <row r="25" spans="1:23">
      <c r="A25" s="82"/>
      <c r="B25" s="4" t="s">
        <v>11</v>
      </c>
      <c r="C25" s="4">
        <f>C21/D23</f>
        <v>72</v>
      </c>
      <c r="D25" s="4">
        <f>D21/D23</f>
        <v>72</v>
      </c>
      <c r="E25" s="4">
        <f>E23</f>
        <v>64</v>
      </c>
      <c r="U25" s="46"/>
    </row>
    <row r="26" spans="1:23">
      <c r="A26" s="82"/>
      <c r="B26" s="83" t="s">
        <v>8</v>
      </c>
      <c r="C26" s="85" t="s">
        <v>27</v>
      </c>
      <c r="D26" s="85"/>
      <c r="E26" s="86"/>
      <c r="U26" s="46"/>
    </row>
    <row r="27" spans="1:23">
      <c r="A27" s="82"/>
      <c r="B27" s="84"/>
      <c r="C27" s="96"/>
      <c r="D27" s="97"/>
      <c r="E27" s="98"/>
      <c r="U27" s="46"/>
    </row>
    <row r="28" spans="1:23">
      <c r="A28" s="82"/>
      <c r="B28" s="5" t="s">
        <v>10</v>
      </c>
      <c r="C28" s="90">
        <f>C29*D29*E29</f>
        <v>331776</v>
      </c>
      <c r="D28" s="90"/>
      <c r="E28" s="90"/>
      <c r="U28" s="46"/>
      <c r="V28" s="32">
        <f>SUM(C28:T28)</f>
        <v>331776</v>
      </c>
      <c r="W28" s="40" t="s">
        <v>39</v>
      </c>
    </row>
    <row r="29" spans="1:23">
      <c r="A29" s="82"/>
      <c r="B29" s="4" t="s">
        <v>11</v>
      </c>
      <c r="C29" s="4">
        <f>C25</f>
        <v>72</v>
      </c>
      <c r="D29" s="4">
        <f>D25</f>
        <v>72</v>
      </c>
      <c r="E29" s="4">
        <f>E25</f>
        <v>64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48"/>
      <c r="V29" s="34"/>
      <c r="W29" s="27">
        <f>V16+V20+V24+V28</f>
        <v>431309040</v>
      </c>
    </row>
    <row r="30" spans="1:23" ht="15" customHeight="1">
      <c r="A30" s="82" t="s">
        <v>15</v>
      </c>
      <c r="B30" s="26" t="s">
        <v>8</v>
      </c>
      <c r="C30" s="104" t="s">
        <v>16</v>
      </c>
      <c r="D30" s="105"/>
      <c r="E30" s="105"/>
      <c r="F30" s="105"/>
      <c r="G30" s="105"/>
      <c r="H30" s="105"/>
      <c r="I30" s="105"/>
      <c r="J30" s="105"/>
      <c r="K30" s="105"/>
      <c r="U30" s="46"/>
    </row>
    <row r="31" spans="1:23" ht="15" customHeight="1">
      <c r="A31" s="82"/>
      <c r="B31" s="4" t="s">
        <v>11</v>
      </c>
      <c r="C31" s="4">
        <f>C29</f>
        <v>72</v>
      </c>
      <c r="D31" s="4">
        <f t="shared" ref="D31:E31" si="11">D29</f>
        <v>72</v>
      </c>
      <c r="E31" s="4">
        <f t="shared" si="11"/>
        <v>64</v>
      </c>
      <c r="F31" s="4">
        <f>C29</f>
        <v>72</v>
      </c>
      <c r="G31" s="4">
        <f t="shared" ref="G31:H31" si="12">D29</f>
        <v>72</v>
      </c>
      <c r="H31" s="4">
        <f t="shared" si="12"/>
        <v>64</v>
      </c>
      <c r="I31" s="4">
        <f>C29</f>
        <v>72</v>
      </c>
      <c r="J31" s="4">
        <f t="shared" ref="J31:K31" si="13">D29</f>
        <v>72</v>
      </c>
      <c r="K31" s="4">
        <f t="shared" si="13"/>
        <v>64</v>
      </c>
      <c r="U31" s="46">
        <f>(C31*D31*E31+F31*G31*H31+I31*J31*K31+L31*M31*N31+R31*S31*T31)</f>
        <v>995328</v>
      </c>
    </row>
    <row r="32" spans="1:23">
      <c r="A32" s="82"/>
      <c r="B32" s="83" t="s">
        <v>8</v>
      </c>
      <c r="C32" s="91" t="s">
        <v>9</v>
      </c>
      <c r="D32" s="91"/>
      <c r="E32" s="92"/>
      <c r="F32" s="93" t="s">
        <v>17</v>
      </c>
      <c r="G32" s="93"/>
      <c r="H32" s="93"/>
      <c r="U32" s="46"/>
    </row>
    <row r="33" spans="1:22">
      <c r="A33" s="82"/>
      <c r="B33" s="84"/>
      <c r="C33" s="7">
        <v>1</v>
      </c>
      <c r="D33" s="7">
        <v>1</v>
      </c>
      <c r="E33" s="38">
        <f>T20</f>
        <v>160</v>
      </c>
      <c r="F33" s="7">
        <v>3</v>
      </c>
      <c r="G33" s="7">
        <v>1</v>
      </c>
      <c r="H33" s="38">
        <f>T21</f>
        <v>32</v>
      </c>
      <c r="U33" s="46"/>
    </row>
    <row r="34" spans="1:22">
      <c r="A34" s="82"/>
      <c r="B34" s="5" t="s">
        <v>10</v>
      </c>
      <c r="C34" s="90">
        <f>C35*D35*E35*C33*C33*E31</f>
        <v>53084160</v>
      </c>
      <c r="D34" s="90"/>
      <c r="E34" s="90"/>
      <c r="F34" s="90">
        <f>F35*G35*H35*F33*H31</f>
        <v>31850496</v>
      </c>
      <c r="G34" s="90"/>
      <c r="H34" s="90"/>
      <c r="U34" s="46"/>
      <c r="V34" s="32">
        <f>SUM(C34:T34)</f>
        <v>84934656</v>
      </c>
    </row>
    <row r="35" spans="1:22">
      <c r="A35" s="82"/>
      <c r="B35" s="4" t="s">
        <v>11</v>
      </c>
      <c r="C35" s="4">
        <f>C31/D33</f>
        <v>72</v>
      </c>
      <c r="D35" s="4">
        <f>D31/D33</f>
        <v>72</v>
      </c>
      <c r="E35" s="4">
        <f>E33</f>
        <v>160</v>
      </c>
      <c r="F35" s="4">
        <f>F31/G33</f>
        <v>72</v>
      </c>
      <c r="G35" s="4">
        <f>G31/G33</f>
        <v>72</v>
      </c>
      <c r="H35" s="4">
        <f>H33</f>
        <v>32</v>
      </c>
      <c r="U35" s="46"/>
    </row>
    <row r="36" spans="1:22">
      <c r="A36" s="82"/>
      <c r="B36" s="83" t="s">
        <v>8</v>
      </c>
      <c r="C36" s="85" t="s">
        <v>27</v>
      </c>
      <c r="D36" s="85"/>
      <c r="E36" s="86"/>
      <c r="F36" s="93" t="s">
        <v>17</v>
      </c>
      <c r="G36" s="93"/>
      <c r="H36" s="93"/>
      <c r="U36" s="46"/>
    </row>
    <row r="37" spans="1:22">
      <c r="A37" s="82"/>
      <c r="B37" s="84"/>
      <c r="C37" s="87"/>
      <c r="D37" s="88"/>
      <c r="E37" s="89"/>
      <c r="F37" s="7">
        <v>3</v>
      </c>
      <c r="G37" s="7">
        <v>1</v>
      </c>
      <c r="H37" s="38">
        <f>T22</f>
        <v>32</v>
      </c>
      <c r="U37" s="46"/>
    </row>
    <row r="38" spans="1:22">
      <c r="A38" s="82"/>
      <c r="B38" s="5" t="s">
        <v>10</v>
      </c>
      <c r="C38" s="90">
        <f>C39*D39*E39</f>
        <v>829440</v>
      </c>
      <c r="D38" s="90"/>
      <c r="E38" s="90"/>
      <c r="F38" s="90">
        <f>F39*G39*H39*F37*H35</f>
        <v>15925248</v>
      </c>
      <c r="G38" s="90"/>
      <c r="H38" s="90"/>
      <c r="U38" s="46"/>
      <c r="V38" s="32">
        <f>SUM(C38:T38)</f>
        <v>16754688</v>
      </c>
    </row>
    <row r="39" spans="1:22">
      <c r="A39" s="82"/>
      <c r="B39" s="4" t="s">
        <v>11</v>
      </c>
      <c r="C39" s="4">
        <f>C35</f>
        <v>72</v>
      </c>
      <c r="D39" s="4">
        <f>D35</f>
        <v>72</v>
      </c>
      <c r="E39" s="4">
        <f>E35</f>
        <v>160</v>
      </c>
      <c r="F39" s="4">
        <f>F35/G37</f>
        <v>72</v>
      </c>
      <c r="G39" s="4">
        <f>G35/G37</f>
        <v>72</v>
      </c>
      <c r="H39" s="4">
        <f>H37</f>
        <v>32</v>
      </c>
      <c r="U39" s="46">
        <f>(C39*D39*E39+F39*G39*H39+I39*J39*K39+L39*M39*N39+R39*S39*T39)</f>
        <v>995328</v>
      </c>
    </row>
    <row r="40" spans="1:22">
      <c r="A40" s="82"/>
      <c r="B40" s="83" t="s">
        <v>8</v>
      </c>
      <c r="C40" s="12"/>
      <c r="D40" s="13"/>
      <c r="E40" s="14"/>
      <c r="F40" s="85" t="s">
        <v>27</v>
      </c>
      <c r="G40" s="85"/>
      <c r="H40" s="86"/>
      <c r="U40" s="46"/>
    </row>
    <row r="41" spans="1:22">
      <c r="A41" s="82"/>
      <c r="B41" s="84"/>
      <c r="C41" s="15"/>
      <c r="D41" s="16"/>
      <c r="E41" s="17"/>
      <c r="F41" s="96"/>
      <c r="G41" s="97"/>
      <c r="H41" s="98"/>
      <c r="U41" s="46"/>
    </row>
    <row r="42" spans="1:22">
      <c r="A42" s="82"/>
      <c r="B42" s="5" t="s">
        <v>10</v>
      </c>
      <c r="C42" s="15"/>
      <c r="D42" s="16"/>
      <c r="E42" s="17"/>
      <c r="F42" s="90">
        <f>F43*G43*H43</f>
        <v>165888</v>
      </c>
      <c r="G42" s="90"/>
      <c r="H42" s="90"/>
      <c r="U42" s="46"/>
      <c r="V42" s="32">
        <f>SUM(C42:T42)</f>
        <v>165888</v>
      </c>
    </row>
    <row r="43" spans="1:22">
      <c r="A43" s="82"/>
      <c r="B43" s="4" t="s">
        <v>11</v>
      </c>
      <c r="C43" s="4">
        <f t="shared" ref="C43:H43" si="14">C39</f>
        <v>72</v>
      </c>
      <c r="D43" s="4">
        <f t="shared" si="14"/>
        <v>72</v>
      </c>
      <c r="E43" s="4">
        <f t="shared" si="14"/>
        <v>160</v>
      </c>
      <c r="F43" s="4">
        <f t="shared" si="14"/>
        <v>72</v>
      </c>
      <c r="G43" s="4">
        <f t="shared" si="14"/>
        <v>72</v>
      </c>
      <c r="H43" s="4">
        <f t="shared" si="14"/>
        <v>32</v>
      </c>
      <c r="U43" s="46">
        <f>(C43*D43*E43+F43*G43*H43+I43*J43*K43+L43*M43*N43+R43*S43*T43)</f>
        <v>995328</v>
      </c>
    </row>
    <row r="44" spans="1:22">
      <c r="A44" s="82"/>
      <c r="B44" s="8" t="s">
        <v>8</v>
      </c>
      <c r="C44" s="96" t="s">
        <v>12</v>
      </c>
      <c r="D44" s="97"/>
      <c r="E44" s="97"/>
      <c r="F44" s="97"/>
      <c r="G44" s="97"/>
      <c r="H44" s="98"/>
      <c r="U44" s="46"/>
    </row>
    <row r="45" spans="1:22">
      <c r="A45" s="82"/>
      <c r="B45" s="4" t="s">
        <v>11</v>
      </c>
      <c r="C45" s="9">
        <f>C35</f>
        <v>72</v>
      </c>
      <c r="D45" s="9">
        <f>D35</f>
        <v>72</v>
      </c>
      <c r="E45" s="9">
        <f>E39+H43</f>
        <v>192</v>
      </c>
      <c r="U45" s="46">
        <f>(C45*D45*E45+F45*G45*H45+I45*J45*K45+L45*M45*N45+R45*S45*T45)</f>
        <v>995328</v>
      </c>
    </row>
    <row r="46" spans="1:22">
      <c r="A46" s="82"/>
      <c r="B46" s="83" t="s">
        <v>8</v>
      </c>
      <c r="C46" s="91" t="s">
        <v>9</v>
      </c>
      <c r="D46" s="91"/>
      <c r="E46" s="92"/>
      <c r="U46" s="46"/>
    </row>
    <row r="47" spans="1:22">
      <c r="A47" s="82"/>
      <c r="B47" s="84"/>
      <c r="C47" s="7">
        <v>1</v>
      </c>
      <c r="D47" s="7">
        <v>1</v>
      </c>
      <c r="E47" s="37">
        <f>E29</f>
        <v>64</v>
      </c>
      <c r="U47" s="46"/>
    </row>
    <row r="48" spans="1:22">
      <c r="A48" s="82"/>
      <c r="B48" s="5" t="s">
        <v>10</v>
      </c>
      <c r="C48" s="90">
        <f>C49*D49*E49*C47*C47*E45</f>
        <v>63700992</v>
      </c>
      <c r="D48" s="90"/>
      <c r="E48" s="90"/>
      <c r="U48" s="46"/>
      <c r="V48" s="32">
        <f>SUM(C48:T48)</f>
        <v>63700992</v>
      </c>
    </row>
    <row r="49" spans="1:23">
      <c r="A49" s="82"/>
      <c r="B49" s="4" t="s">
        <v>11</v>
      </c>
      <c r="C49" s="4">
        <f>C45/D47</f>
        <v>72</v>
      </c>
      <c r="D49" s="4">
        <f>D45/D47</f>
        <v>72</v>
      </c>
      <c r="E49" s="4">
        <f>E47</f>
        <v>64</v>
      </c>
      <c r="U49" s="46">
        <f>(C49*D49*E49)</f>
        <v>331776</v>
      </c>
    </row>
    <row r="50" spans="1:23">
      <c r="A50" s="82"/>
      <c r="B50" s="83" t="s">
        <v>8</v>
      </c>
      <c r="C50" s="93" t="s">
        <v>17</v>
      </c>
      <c r="D50" s="93"/>
      <c r="E50" s="93"/>
      <c r="U50" s="46"/>
    </row>
    <row r="51" spans="1:23">
      <c r="A51" s="82"/>
      <c r="B51" s="84"/>
      <c r="C51" s="7">
        <v>3</v>
      </c>
      <c r="D51" s="7">
        <v>1</v>
      </c>
      <c r="E51" s="37">
        <f>T23</f>
        <v>64</v>
      </c>
      <c r="U51" s="46"/>
    </row>
    <row r="52" spans="1:23">
      <c r="A52" s="82"/>
      <c r="B52" s="5" t="s">
        <v>10</v>
      </c>
      <c r="C52" s="90">
        <f>C53*D53*E53*C51*E49</f>
        <v>63700992</v>
      </c>
      <c r="D52" s="90"/>
      <c r="E52" s="90"/>
      <c r="U52" s="46"/>
      <c r="V52" s="32">
        <f>SUM(C52:T52)</f>
        <v>63700992</v>
      </c>
    </row>
    <row r="53" spans="1:23">
      <c r="A53" s="82"/>
      <c r="B53" s="4" t="s">
        <v>11</v>
      </c>
      <c r="C53" s="4">
        <f>C49/D51</f>
        <v>72</v>
      </c>
      <c r="D53" s="4">
        <f>D49/D51</f>
        <v>72</v>
      </c>
      <c r="E53" s="4">
        <f>E51</f>
        <v>64</v>
      </c>
      <c r="U53" s="46">
        <f>(C53*D53*E53)</f>
        <v>331776</v>
      </c>
    </row>
    <row r="54" spans="1:23">
      <c r="A54" s="82"/>
      <c r="B54" s="83" t="s">
        <v>8</v>
      </c>
      <c r="C54" s="93" t="s">
        <v>17</v>
      </c>
      <c r="D54" s="93"/>
      <c r="E54" s="93"/>
      <c r="U54" s="46"/>
    </row>
    <row r="55" spans="1:23">
      <c r="A55" s="82"/>
      <c r="B55" s="84"/>
      <c r="C55" s="7">
        <v>3</v>
      </c>
      <c r="D55" s="7">
        <v>1</v>
      </c>
      <c r="E55" s="37">
        <f>T19</f>
        <v>64</v>
      </c>
      <c r="U55" s="46"/>
    </row>
    <row r="56" spans="1:23">
      <c r="A56" s="82"/>
      <c r="B56" s="5" t="s">
        <v>10</v>
      </c>
      <c r="C56" s="90">
        <f>C57*D57*E57*C55*E53</f>
        <v>63700992</v>
      </c>
      <c r="D56" s="90"/>
      <c r="E56" s="90"/>
      <c r="U56" s="46"/>
      <c r="V56" s="32">
        <f>SUM(C56:T56)</f>
        <v>63700992</v>
      </c>
    </row>
    <row r="57" spans="1:23">
      <c r="A57" s="82"/>
      <c r="B57" s="4" t="s">
        <v>11</v>
      </c>
      <c r="C57" s="4">
        <f>C53/D55</f>
        <v>72</v>
      </c>
      <c r="D57" s="4">
        <f>D53/D55</f>
        <v>72</v>
      </c>
      <c r="E57" s="4">
        <f>E55</f>
        <v>64</v>
      </c>
      <c r="U57" s="46">
        <f>(C57*D57*E57)</f>
        <v>331776</v>
      </c>
    </row>
    <row r="58" spans="1:23">
      <c r="A58" s="82"/>
      <c r="B58" s="83" t="s">
        <v>8</v>
      </c>
      <c r="C58" s="96" t="s">
        <v>46</v>
      </c>
      <c r="D58" s="97"/>
      <c r="E58" s="97"/>
      <c r="F58" s="97"/>
      <c r="G58" s="97"/>
      <c r="H58" s="98"/>
      <c r="U58" s="46"/>
    </row>
    <row r="59" spans="1:23">
      <c r="A59" s="82"/>
      <c r="B59" s="84"/>
      <c r="C59" s="94">
        <v>0</v>
      </c>
      <c r="D59" s="95"/>
      <c r="E59" s="95"/>
      <c r="F59" s="95"/>
      <c r="G59" s="95"/>
      <c r="H59" s="95"/>
      <c r="U59" s="46"/>
    </row>
    <row r="60" spans="1:23">
      <c r="A60" s="82"/>
      <c r="B60" s="4" t="s">
        <v>11</v>
      </c>
      <c r="C60" s="4">
        <f>C57</f>
        <v>72</v>
      </c>
      <c r="D60" s="4">
        <f>D57</f>
        <v>72</v>
      </c>
      <c r="E60" s="4">
        <f>E57</f>
        <v>64</v>
      </c>
      <c r="U60" s="46">
        <f>(C60*D60*E60)</f>
        <v>331776</v>
      </c>
      <c r="W60" s="40" t="s">
        <v>40</v>
      </c>
    </row>
    <row r="61" spans="1:23">
      <c r="A61" s="82"/>
      <c r="B61" s="5" t="s">
        <v>10</v>
      </c>
      <c r="C61" s="90">
        <f>C62*D62*E62*C59</f>
        <v>0</v>
      </c>
      <c r="D61" s="90"/>
      <c r="E61" s="90"/>
      <c r="F61" s="29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48"/>
      <c r="V61" s="34">
        <f>SUM(C61:T61)</f>
        <v>0</v>
      </c>
      <c r="W61" s="27">
        <f>SUM(V34:V61)</f>
        <v>292958208</v>
      </c>
    </row>
    <row r="62" spans="1:23">
      <c r="A62" s="103" t="s">
        <v>18</v>
      </c>
      <c r="B62" s="4" t="s">
        <v>11</v>
      </c>
      <c r="C62" s="4">
        <f>C60</f>
        <v>72</v>
      </c>
      <c r="D62" s="4">
        <f>D60</f>
        <v>72</v>
      </c>
      <c r="E62" s="4">
        <f>E60</f>
        <v>64</v>
      </c>
      <c r="U62" s="46">
        <f>(C62*D62*E62)</f>
        <v>331776</v>
      </c>
    </row>
    <row r="63" spans="1:23">
      <c r="A63" s="103"/>
      <c r="B63" s="83" t="s">
        <v>8</v>
      </c>
      <c r="C63" s="91" t="s">
        <v>9</v>
      </c>
      <c r="D63" s="91"/>
      <c r="E63" s="92"/>
      <c r="U63" s="46"/>
    </row>
    <row r="64" spans="1:23">
      <c r="A64" s="103"/>
      <c r="B64" s="84"/>
      <c r="C64" s="7">
        <v>3</v>
      </c>
      <c r="D64" s="7">
        <v>1</v>
      </c>
      <c r="E64" s="7">
        <v>64</v>
      </c>
      <c r="U64" s="46"/>
    </row>
    <row r="65" spans="1:23">
      <c r="A65" s="103"/>
      <c r="B65" s="5" t="s">
        <v>10</v>
      </c>
      <c r="C65" s="90">
        <f>C66*D66*E66*C64*C64*E62</f>
        <v>191102976</v>
      </c>
      <c r="D65" s="90"/>
      <c r="E65" s="90"/>
      <c r="U65" s="46"/>
      <c r="V65" s="32">
        <f>SUM(C65:T65)</f>
        <v>191102976</v>
      </c>
    </row>
    <row r="66" spans="1:23">
      <c r="A66" s="103"/>
      <c r="B66" s="4" t="s">
        <v>11</v>
      </c>
      <c r="C66" s="4">
        <f>C62/D64</f>
        <v>72</v>
      </c>
      <c r="D66" s="4">
        <f>D62/D64</f>
        <v>72</v>
      </c>
      <c r="E66" s="4">
        <f>E64</f>
        <v>64</v>
      </c>
      <c r="U66" s="46">
        <f>(C66*D66*E66)</f>
        <v>331776</v>
      </c>
    </row>
    <row r="67" spans="1:23">
      <c r="A67" s="103"/>
      <c r="B67" s="83" t="s">
        <v>8</v>
      </c>
      <c r="C67" s="85" t="s">
        <v>27</v>
      </c>
      <c r="D67" s="85"/>
      <c r="E67" s="86"/>
      <c r="U67" s="46"/>
    </row>
    <row r="68" spans="1:23">
      <c r="A68" s="103"/>
      <c r="B68" s="84"/>
      <c r="C68" s="96"/>
      <c r="D68" s="97"/>
      <c r="E68" s="98"/>
      <c r="U68" s="46"/>
    </row>
    <row r="69" spans="1:23">
      <c r="A69" s="103"/>
      <c r="B69" s="5" t="s">
        <v>10</v>
      </c>
      <c r="C69" s="90">
        <f>C70*D70*E70</f>
        <v>331776</v>
      </c>
      <c r="D69" s="90"/>
      <c r="E69" s="90"/>
      <c r="U69" s="46"/>
      <c r="V69" s="32">
        <f>SUM(C69:T69)</f>
        <v>331776</v>
      </c>
    </row>
    <row r="70" spans="1:23">
      <c r="A70" s="103"/>
      <c r="B70" s="4" t="s">
        <v>11</v>
      </c>
      <c r="C70" s="4">
        <f>C66</f>
        <v>72</v>
      </c>
      <c r="D70" s="4">
        <f>D66</f>
        <v>72</v>
      </c>
      <c r="E70" s="4">
        <f>E66</f>
        <v>64</v>
      </c>
      <c r="U70" s="46">
        <f>(C70*D70*E70)</f>
        <v>331776</v>
      </c>
    </row>
    <row r="71" spans="1:23">
      <c r="A71" s="103"/>
      <c r="B71" s="83" t="s">
        <v>8</v>
      </c>
      <c r="C71" s="91" t="s">
        <v>9</v>
      </c>
      <c r="D71" s="91"/>
      <c r="E71" s="92"/>
      <c r="U71" s="46"/>
    </row>
    <row r="72" spans="1:23">
      <c r="A72" s="103"/>
      <c r="B72" s="84"/>
      <c r="C72" s="7">
        <v>3</v>
      </c>
      <c r="D72" s="7">
        <v>1</v>
      </c>
      <c r="E72" s="7">
        <v>6</v>
      </c>
      <c r="U72" s="46"/>
    </row>
    <row r="73" spans="1:23">
      <c r="A73" s="103"/>
      <c r="B73" s="5" t="s">
        <v>10</v>
      </c>
      <c r="C73" s="90">
        <f>C74*D74*E74*C72*C72*E70</f>
        <v>17915904</v>
      </c>
      <c r="D73" s="90"/>
      <c r="E73" s="90"/>
      <c r="U73" s="46"/>
      <c r="V73" s="32">
        <f>SUM(C73:T73)</f>
        <v>17915904</v>
      </c>
    </row>
    <row r="74" spans="1:23">
      <c r="A74" s="103"/>
      <c r="B74" s="4" t="s">
        <v>11</v>
      </c>
      <c r="C74" s="4">
        <f>C70/D72</f>
        <v>72</v>
      </c>
      <c r="D74" s="4">
        <f>D70/D72</f>
        <v>72</v>
      </c>
      <c r="E74" s="4">
        <f>E72</f>
        <v>6</v>
      </c>
      <c r="F74" t="s">
        <v>53</v>
      </c>
      <c r="U74" s="46">
        <f>(C74*D74*E74)</f>
        <v>31104</v>
      </c>
    </row>
    <row r="75" spans="1:23">
      <c r="A75" s="103"/>
      <c r="B75" s="83" t="s">
        <v>8</v>
      </c>
      <c r="C75" s="91" t="s">
        <v>28</v>
      </c>
      <c r="D75" s="91"/>
      <c r="E75" s="92"/>
      <c r="U75" s="46"/>
    </row>
    <row r="76" spans="1:23">
      <c r="A76" s="103"/>
      <c r="B76" s="84"/>
      <c r="C76" s="37"/>
      <c r="D76" s="37">
        <v>2</v>
      </c>
      <c r="E76" s="37">
        <v>1</v>
      </c>
      <c r="U76" s="46"/>
    </row>
    <row r="77" spans="1:23">
      <c r="A77" s="103"/>
      <c r="B77" s="5" t="s">
        <v>10</v>
      </c>
      <c r="C77" s="90">
        <f>C74/D76*D74/D76*C76*C76*E76*E74</f>
        <v>0</v>
      </c>
      <c r="D77" s="90"/>
      <c r="E77" s="90"/>
      <c r="U77" s="46"/>
      <c r="V77" s="32">
        <f>SUM(C77:T77)</f>
        <v>0</v>
      </c>
    </row>
    <row r="78" spans="1:23">
      <c r="A78" s="103"/>
      <c r="B78" s="4" t="s">
        <v>11</v>
      </c>
      <c r="C78" s="4">
        <f>C74*D76</f>
        <v>144</v>
      </c>
      <c r="D78" s="4">
        <f>D74*D76</f>
        <v>144</v>
      </c>
      <c r="E78" s="4">
        <f>E76</f>
        <v>1</v>
      </c>
      <c r="U78" s="46">
        <f>(C78*D78*E78)</f>
        <v>20736</v>
      </c>
    </row>
    <row r="79" spans="1:23">
      <c r="A79" s="103"/>
      <c r="B79" s="8" t="s">
        <v>8</v>
      </c>
      <c r="C79" s="112" t="s">
        <v>19</v>
      </c>
      <c r="D79" s="113"/>
      <c r="E79" s="113"/>
      <c r="U79" s="46"/>
      <c r="W79" s="40" t="s">
        <v>41</v>
      </c>
    </row>
    <row r="80" spans="1:23">
      <c r="A80" s="103"/>
      <c r="B80" s="4" t="s">
        <v>11</v>
      </c>
      <c r="C80" s="4">
        <f>C78-2*$G$1</f>
        <v>128</v>
      </c>
      <c r="D80" s="4">
        <f>D78-2*$G$1</f>
        <v>128</v>
      </c>
      <c r="E80" s="29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48"/>
      <c r="V80" s="34"/>
      <c r="W80" s="27">
        <f>SUM(V65:V77)</f>
        <v>209350656</v>
      </c>
    </row>
    <row r="81" spans="1:23" ht="15.75" thickBot="1">
      <c r="M81" t="s">
        <v>34</v>
      </c>
    </row>
    <row r="82" spans="1:23">
      <c r="B82" t="s">
        <v>22</v>
      </c>
      <c r="C82" t="s">
        <v>23</v>
      </c>
      <c r="D82" t="s">
        <v>0</v>
      </c>
      <c r="E82" s="10" t="s">
        <v>24</v>
      </c>
      <c r="F82" t="str">
        <f>A14</f>
        <v>Fuse</v>
      </c>
      <c r="G82" s="10" t="s">
        <v>24</v>
      </c>
      <c r="H82" t="str">
        <f>A22</f>
        <v>Transition</v>
      </c>
      <c r="I82" s="10" t="s">
        <v>24</v>
      </c>
      <c r="J82" t="str">
        <f>A30</f>
        <v>Back Bone Block</v>
      </c>
      <c r="L82" t="s">
        <v>25</v>
      </c>
      <c r="M82" s="1">
        <f>R19</f>
        <v>24</v>
      </c>
      <c r="N82" s="10" t="s">
        <v>24</v>
      </c>
      <c r="O82" s="10"/>
      <c r="P82" s="10"/>
      <c r="Q82" s="10"/>
      <c r="R82" t="str">
        <f>A62</f>
        <v>Tail Block</v>
      </c>
      <c r="V82" s="31" t="s">
        <v>22</v>
      </c>
      <c r="W82" s="35">
        <f>W13+W29+M82*W61+W80</f>
        <v>7815647472</v>
      </c>
    </row>
    <row r="83" spans="1:23" ht="15.75" thickBot="1">
      <c r="D83" s="6" t="e">
        <f>SUM(C6,F6,I6,L6,R6,#REF!,#REF!,R10,L10,I10,F10,C10)</f>
        <v>#REF!</v>
      </c>
      <c r="E83" s="6"/>
      <c r="F83" s="6">
        <f>SUM(C16,C20)</f>
        <v>287649792</v>
      </c>
      <c r="G83" s="6"/>
      <c r="H83" s="6">
        <f>C24+C28</f>
        <v>143659008</v>
      </c>
      <c r="I83" s="6"/>
      <c r="J83" s="6">
        <f>SUM(C34,F34,F38,C48,C52,C56,C61)</f>
        <v>291962880</v>
      </c>
      <c r="K83" s="6"/>
      <c r="L83" s="6"/>
      <c r="M83" s="6"/>
      <c r="N83" s="6"/>
      <c r="O83" s="6"/>
      <c r="P83" s="6"/>
      <c r="Q83" s="6"/>
      <c r="R83" s="6">
        <f>SUM(C65,C73,C77)</f>
        <v>209018880</v>
      </c>
      <c r="V83" s="33" t="s">
        <v>33</v>
      </c>
      <c r="W83" s="42">
        <f>W82/(C80*D80)/1000</f>
        <v>477.0292646484375</v>
      </c>
    </row>
    <row r="84" spans="1:23">
      <c r="D84" s="6" t="e">
        <f>D83+F83+H83+J83*M82+R83</f>
        <v>#REF!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23">
      <c r="A85" s="24"/>
      <c r="B85" s="24" t="s">
        <v>26</v>
      </c>
      <c r="C85" s="24" t="s">
        <v>23</v>
      </c>
      <c r="D85" s="36" t="e">
        <f>D84/C80/D80/1000</f>
        <v>#REF!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34"/>
      <c r="W85" s="27"/>
    </row>
  </sheetData>
  <mergeCells count="104">
    <mergeCell ref="C79:E79"/>
    <mergeCell ref="B71:B72"/>
    <mergeCell ref="C71:E71"/>
    <mergeCell ref="C73:E73"/>
    <mergeCell ref="B75:B76"/>
    <mergeCell ref="C75:E75"/>
    <mergeCell ref="C2:E2"/>
    <mergeCell ref="F2:H2"/>
    <mergeCell ref="I2:K2"/>
    <mergeCell ref="C22:E22"/>
    <mergeCell ref="C24:E24"/>
    <mergeCell ref="B67:B68"/>
    <mergeCell ref="C69:E69"/>
    <mergeCell ref="C68:E68"/>
    <mergeCell ref="C67:E67"/>
    <mergeCell ref="C77:E77"/>
    <mergeCell ref="F42:H42"/>
    <mergeCell ref="F40:H40"/>
    <mergeCell ref="B22:B23"/>
    <mergeCell ref="L2:N2"/>
    <mergeCell ref="R2:T2"/>
    <mergeCell ref="O2:Q2"/>
    <mergeCell ref="B63:B64"/>
    <mergeCell ref="C63:E63"/>
    <mergeCell ref="C65:E65"/>
    <mergeCell ref="R9:T9"/>
    <mergeCell ref="L8:N8"/>
    <mergeCell ref="R8:T8"/>
    <mergeCell ref="R4:T4"/>
    <mergeCell ref="C6:E6"/>
    <mergeCell ref="F6:H6"/>
    <mergeCell ref="I6:K6"/>
    <mergeCell ref="L6:N6"/>
    <mergeCell ref="R6:T6"/>
    <mergeCell ref="C4:E4"/>
    <mergeCell ref="F4:H4"/>
    <mergeCell ref="I4:K4"/>
    <mergeCell ref="L4:N4"/>
    <mergeCell ref="O6:Q6"/>
    <mergeCell ref="R10:T10"/>
    <mergeCell ref="O4:Q4"/>
    <mergeCell ref="F8:H8"/>
    <mergeCell ref="I8:K8"/>
    <mergeCell ref="A14:A21"/>
    <mergeCell ref="B14:B15"/>
    <mergeCell ref="C14:E14"/>
    <mergeCell ref="C16:E16"/>
    <mergeCell ref="B18:B19"/>
    <mergeCell ref="C18:E18"/>
    <mergeCell ref="C20:E20"/>
    <mergeCell ref="A4:A13"/>
    <mergeCell ref="B4:B5"/>
    <mergeCell ref="B8:B9"/>
    <mergeCell ref="C9:E9"/>
    <mergeCell ref="C10:E10"/>
    <mergeCell ref="C8:E8"/>
    <mergeCell ref="R16:S16"/>
    <mergeCell ref="R17:S17"/>
    <mergeCell ref="I10:K10"/>
    <mergeCell ref="C12:T12"/>
    <mergeCell ref="F9:H9"/>
    <mergeCell ref="I9:K9"/>
    <mergeCell ref="L9:N9"/>
    <mergeCell ref="A62:A80"/>
    <mergeCell ref="C19:E19"/>
    <mergeCell ref="C27:E27"/>
    <mergeCell ref="B36:B37"/>
    <mergeCell ref="C36:E36"/>
    <mergeCell ref="C37:E37"/>
    <mergeCell ref="C38:E38"/>
    <mergeCell ref="C58:H58"/>
    <mergeCell ref="C46:E46"/>
    <mergeCell ref="C48:E48"/>
    <mergeCell ref="B50:B51"/>
    <mergeCell ref="C50:E50"/>
    <mergeCell ref="C52:E52"/>
    <mergeCell ref="C30:K30"/>
    <mergeCell ref="B32:B33"/>
    <mergeCell ref="F41:H41"/>
    <mergeCell ref="F36:H36"/>
    <mergeCell ref="A22:A29"/>
    <mergeCell ref="B26:B27"/>
    <mergeCell ref="O8:Q8"/>
    <mergeCell ref="O9:Q9"/>
    <mergeCell ref="O10:Q10"/>
    <mergeCell ref="C26:E26"/>
    <mergeCell ref="C28:E28"/>
    <mergeCell ref="C32:E32"/>
    <mergeCell ref="F32:H32"/>
    <mergeCell ref="F10:H10"/>
    <mergeCell ref="L10:N10"/>
    <mergeCell ref="A30:A61"/>
    <mergeCell ref="B40:B41"/>
    <mergeCell ref="B58:B59"/>
    <mergeCell ref="C59:H59"/>
    <mergeCell ref="C61:E61"/>
    <mergeCell ref="C44:H44"/>
    <mergeCell ref="B54:B55"/>
    <mergeCell ref="C54:E54"/>
    <mergeCell ref="F38:H38"/>
    <mergeCell ref="C56:E56"/>
    <mergeCell ref="B46:B47"/>
    <mergeCell ref="C34:E34"/>
    <mergeCell ref="F34:H34"/>
  </mergeCells>
  <phoneticPr fontId="4" type="noConversion"/>
  <pageMargins left="0.7" right="0.7" top="0.75" bottom="0.75" header="0.3" footer="0.3"/>
  <pageSetup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5"/>
  <sheetViews>
    <sheetView zoomScaleNormal="100" workbookViewId="0"/>
  </sheetViews>
  <sheetFormatPr defaultRowHeight="15"/>
  <cols>
    <col min="1" max="1" width="14" customWidth="1"/>
    <col min="2" max="2" width="12.140625" customWidth="1"/>
    <col min="3" max="3" width="11" bestFit="1" customWidth="1"/>
    <col min="4" max="4" width="12" bestFit="1" customWidth="1"/>
    <col min="6" max="6" width="12" bestFit="1" customWidth="1"/>
    <col min="8" max="8" width="12" bestFit="1" customWidth="1"/>
    <col min="10" max="10" width="12" bestFit="1" customWidth="1"/>
    <col min="15" max="15" width="10" bestFit="1" customWidth="1"/>
    <col min="22" max="22" width="11.85546875" style="32" customWidth="1"/>
    <col min="23" max="23" width="17.7109375" style="20" customWidth="1"/>
    <col min="25" max="25" width="14" customWidth="1"/>
    <col min="26" max="26" width="12.140625" customWidth="1"/>
    <col min="27" max="27" width="11" bestFit="1" customWidth="1"/>
    <col min="28" max="28" width="12" bestFit="1" customWidth="1"/>
    <col min="30" max="30" width="12" bestFit="1" customWidth="1"/>
    <col min="32" max="32" width="12" bestFit="1" customWidth="1"/>
    <col min="34" max="34" width="12" bestFit="1" customWidth="1"/>
    <col min="39" max="39" width="10" bestFit="1" customWidth="1"/>
    <col min="46" max="46" width="11.85546875" style="32" customWidth="1"/>
    <col min="47" max="47" width="17.7109375" style="20" customWidth="1"/>
  </cols>
  <sheetData>
    <row r="1" spans="1:47" ht="15.75" thickBot="1">
      <c r="A1" t="s">
        <v>21</v>
      </c>
      <c r="B1" s="45" t="s">
        <v>49</v>
      </c>
      <c r="D1" t="s">
        <v>35</v>
      </c>
      <c r="E1" s="1">
        <v>128</v>
      </c>
      <c r="F1" s="2" t="s">
        <v>20</v>
      </c>
      <c r="G1" s="1">
        <v>8</v>
      </c>
      <c r="V1" s="30" t="s">
        <v>31</v>
      </c>
      <c r="W1" s="21" t="s">
        <v>32</v>
      </c>
      <c r="Y1" t="s">
        <v>21</v>
      </c>
      <c r="Z1" s="45" t="s">
        <v>50</v>
      </c>
      <c r="AB1" t="s">
        <v>35</v>
      </c>
      <c r="AC1" s="1">
        <v>64</v>
      </c>
      <c r="AD1" s="2" t="s">
        <v>20</v>
      </c>
      <c r="AE1" s="1">
        <v>4</v>
      </c>
      <c r="AT1" s="30" t="s">
        <v>31</v>
      </c>
      <c r="AU1" s="21" t="s">
        <v>32</v>
      </c>
    </row>
    <row r="2" spans="1:47">
      <c r="A2" s="44">
        <f>W83+AU83</f>
        <v>481.17545800781249</v>
      </c>
      <c r="B2" s="3" t="s">
        <v>6</v>
      </c>
      <c r="C2" s="109" t="s">
        <v>1</v>
      </c>
      <c r="D2" s="110"/>
      <c r="E2" s="111"/>
      <c r="F2" s="109" t="s">
        <v>2</v>
      </c>
      <c r="G2" s="110"/>
      <c r="H2" s="111"/>
      <c r="I2" s="109" t="s">
        <v>3</v>
      </c>
      <c r="J2" s="110"/>
      <c r="K2" s="111"/>
      <c r="L2" s="109" t="s">
        <v>4</v>
      </c>
      <c r="M2" s="110"/>
      <c r="N2" s="111"/>
      <c r="O2" s="115" t="s">
        <v>5</v>
      </c>
      <c r="P2" s="116"/>
      <c r="Q2" s="117"/>
      <c r="R2" s="109" t="s">
        <v>47</v>
      </c>
      <c r="S2" s="110"/>
      <c r="T2" s="111"/>
      <c r="V2" s="31"/>
      <c r="W2" s="22"/>
      <c r="Y2" s="44"/>
      <c r="Z2" s="3" t="s">
        <v>6</v>
      </c>
      <c r="AA2" s="109" t="s">
        <v>1</v>
      </c>
      <c r="AB2" s="110"/>
      <c r="AC2" s="111"/>
      <c r="AD2" s="109" t="s">
        <v>2</v>
      </c>
      <c r="AE2" s="110"/>
      <c r="AF2" s="111"/>
      <c r="AG2" s="109" t="s">
        <v>3</v>
      </c>
      <c r="AH2" s="110"/>
      <c r="AI2" s="111"/>
      <c r="AJ2" s="109" t="s">
        <v>4</v>
      </c>
      <c r="AK2" s="110"/>
      <c r="AL2" s="111"/>
      <c r="AM2" s="109" t="s">
        <v>5</v>
      </c>
      <c r="AN2" s="110"/>
      <c r="AO2" s="111"/>
      <c r="AP2" s="109" t="s">
        <v>48</v>
      </c>
      <c r="AQ2" s="110"/>
      <c r="AR2" s="111"/>
      <c r="AT2" s="31"/>
      <c r="AU2" s="22"/>
    </row>
    <row r="3" spans="1:47">
      <c r="A3" s="2"/>
      <c r="B3" s="4" t="s">
        <v>7</v>
      </c>
      <c r="C3" s="4">
        <f>$E1+2*$G$1</f>
        <v>144</v>
      </c>
      <c r="D3" s="4">
        <f>$E1+2*$G$1</f>
        <v>144</v>
      </c>
      <c r="E3" s="4">
        <v>1</v>
      </c>
      <c r="F3" s="4">
        <f>$E1+2*$G$1</f>
        <v>144</v>
      </c>
      <c r="G3" s="4">
        <f>$E1+2*$G$1</f>
        <v>144</v>
      </c>
      <c r="H3" s="4">
        <v>1</v>
      </c>
      <c r="I3" s="4">
        <f>$E1+2*$G$1</f>
        <v>144</v>
      </c>
      <c r="J3" s="4">
        <f>$E1+2*$G$1</f>
        <v>144</v>
      </c>
      <c r="K3" s="4">
        <v>1</v>
      </c>
      <c r="L3" s="4">
        <f>$E1+2*$G$1</f>
        <v>144</v>
      </c>
      <c r="M3" s="4">
        <f>$E1+2*$G$1</f>
        <v>144</v>
      </c>
      <c r="N3" s="4">
        <v>1</v>
      </c>
      <c r="O3" s="4"/>
      <c r="P3" s="4"/>
      <c r="Q3" s="4"/>
      <c r="R3" s="4">
        <f>$E1+2*$G$1</f>
        <v>144</v>
      </c>
      <c r="S3" s="4">
        <f>$E1+2*$G$1</f>
        <v>144</v>
      </c>
      <c r="T3" s="4">
        <v>1</v>
      </c>
      <c r="U3" s="41">
        <f>(C3*D3*E3+F3*G3*H3+I3*J3*K3+L3*M3*N3+O3*P3*Q3+R3*S3*T3)</f>
        <v>103680</v>
      </c>
      <c r="Y3" s="2"/>
      <c r="Z3" s="4" t="s">
        <v>7</v>
      </c>
      <c r="AA3" s="4">
        <f>$E1+2*$G$1</f>
        <v>144</v>
      </c>
      <c r="AB3" s="4">
        <f>$E1+2*$G$1</f>
        <v>144</v>
      </c>
      <c r="AC3" s="4">
        <v>2</v>
      </c>
      <c r="AD3" s="4">
        <f>$E1+2*$G$1</f>
        <v>144</v>
      </c>
      <c r="AE3" s="4">
        <f>$E1+2*$G$1</f>
        <v>144</v>
      </c>
      <c r="AF3" s="4">
        <v>2</v>
      </c>
      <c r="AG3" s="4">
        <f>$E1+2*$G$1</f>
        <v>144</v>
      </c>
      <c r="AH3" s="4">
        <f>$E1+2*$G$1</f>
        <v>144</v>
      </c>
      <c r="AI3" s="4">
        <v>3</v>
      </c>
      <c r="AJ3" s="4">
        <f>$E1+2*$G$1</f>
        <v>144</v>
      </c>
      <c r="AK3" s="4">
        <f>$E1+2*$G$1</f>
        <v>144</v>
      </c>
      <c r="AL3" s="4">
        <v>1</v>
      </c>
      <c r="AM3" s="4"/>
      <c r="AN3" s="4"/>
      <c r="AO3" s="4"/>
      <c r="AP3" s="4">
        <f>2*($E1+2*$G$1)</f>
        <v>288</v>
      </c>
      <c r="AQ3" s="4">
        <f>2*($E1+2*$G$1)</f>
        <v>288</v>
      </c>
      <c r="AR3" s="4">
        <v>1</v>
      </c>
      <c r="AS3" s="41">
        <f>(AA3*AB3*AC3+AD3*AE3*AF3+AG3*AH3*AI3+AJ3*AK3*AL3+AM3*AN3*AO3+AP3*AQ3*AR3)</f>
        <v>248832</v>
      </c>
    </row>
    <row r="4" spans="1:47">
      <c r="A4" s="82" t="s">
        <v>0</v>
      </c>
      <c r="B4" s="83" t="s">
        <v>8</v>
      </c>
      <c r="C4" s="91" t="s">
        <v>9</v>
      </c>
      <c r="D4" s="91"/>
      <c r="E4" s="92"/>
      <c r="F4" s="91" t="s">
        <v>9</v>
      </c>
      <c r="G4" s="91"/>
      <c r="H4" s="92"/>
      <c r="I4" s="91" t="s">
        <v>9</v>
      </c>
      <c r="J4" s="91"/>
      <c r="K4" s="92"/>
      <c r="L4" s="91" t="s">
        <v>9</v>
      </c>
      <c r="M4" s="91"/>
      <c r="N4" s="92"/>
      <c r="O4" s="114"/>
      <c r="P4" s="91"/>
      <c r="Q4" s="92"/>
      <c r="R4" s="91" t="s">
        <v>9</v>
      </c>
      <c r="S4" s="91"/>
      <c r="T4" s="92"/>
      <c r="Y4" s="82" t="s">
        <v>0</v>
      </c>
      <c r="Z4" s="83" t="s">
        <v>8</v>
      </c>
      <c r="AA4" s="91" t="s">
        <v>9</v>
      </c>
      <c r="AB4" s="91"/>
      <c r="AC4" s="92"/>
      <c r="AD4" s="91" t="s">
        <v>9</v>
      </c>
      <c r="AE4" s="91"/>
      <c r="AF4" s="92"/>
      <c r="AG4" s="91" t="s">
        <v>9</v>
      </c>
      <c r="AH4" s="91"/>
      <c r="AI4" s="92"/>
      <c r="AJ4" s="91" t="s">
        <v>9</v>
      </c>
      <c r="AK4" s="91"/>
      <c r="AL4" s="92"/>
      <c r="AM4" s="91"/>
      <c r="AN4" s="91"/>
      <c r="AO4" s="92"/>
      <c r="AP4" s="91" t="s">
        <v>9</v>
      </c>
      <c r="AQ4" s="91"/>
      <c r="AR4" s="92"/>
    </row>
    <row r="5" spans="1:47">
      <c r="A5" s="82"/>
      <c r="B5" s="84"/>
      <c r="C5" s="7">
        <v>3</v>
      </c>
      <c r="D5" s="7">
        <v>1</v>
      </c>
      <c r="E5" s="4">
        <f>O19</f>
        <v>192</v>
      </c>
      <c r="F5" s="7">
        <v>3</v>
      </c>
      <c r="G5" s="7">
        <v>1</v>
      </c>
      <c r="H5" s="4">
        <f>O20</f>
        <v>32</v>
      </c>
      <c r="I5" s="7">
        <v>3</v>
      </c>
      <c r="J5" s="7">
        <v>1</v>
      </c>
      <c r="K5" s="4">
        <f>O21</f>
        <v>16</v>
      </c>
      <c r="L5" s="7">
        <v>1</v>
      </c>
      <c r="M5" s="7">
        <v>1</v>
      </c>
      <c r="N5" s="4">
        <f>O22</f>
        <v>16</v>
      </c>
      <c r="O5" s="7"/>
      <c r="P5" s="7"/>
      <c r="Q5" s="4"/>
      <c r="R5" s="7">
        <v>3</v>
      </c>
      <c r="S5" s="7">
        <v>1</v>
      </c>
      <c r="T5" s="4">
        <f>O23</f>
        <v>16</v>
      </c>
      <c r="Y5" s="82"/>
      <c r="Z5" s="84"/>
      <c r="AA5" s="7">
        <v>3</v>
      </c>
      <c r="AB5" s="7">
        <v>1</v>
      </c>
      <c r="AC5" s="4">
        <f>AM16</f>
        <v>192</v>
      </c>
      <c r="AD5" s="7">
        <v>3</v>
      </c>
      <c r="AE5" s="7">
        <v>1</v>
      </c>
      <c r="AF5" s="4">
        <f>AM17</f>
        <v>32</v>
      </c>
      <c r="AG5" s="7">
        <v>3</v>
      </c>
      <c r="AH5" s="7">
        <v>1</v>
      </c>
      <c r="AI5" s="4">
        <f>AM18</f>
        <v>16</v>
      </c>
      <c r="AJ5" s="7">
        <v>1</v>
      </c>
      <c r="AK5" s="7">
        <v>1</v>
      </c>
      <c r="AL5" s="4">
        <f>AM19</f>
        <v>16</v>
      </c>
      <c r="AM5" s="7"/>
      <c r="AN5" s="7"/>
      <c r="AO5" s="4"/>
      <c r="AP5" s="7">
        <v>3</v>
      </c>
      <c r="AQ5" s="7">
        <v>2</v>
      </c>
      <c r="AR5" s="4">
        <f>AM20</f>
        <v>16</v>
      </c>
    </row>
    <row r="6" spans="1:47">
      <c r="A6" s="82"/>
      <c r="B6" s="5" t="s">
        <v>10</v>
      </c>
      <c r="C6" s="90">
        <f>C7*D7*E7*C5*C5*E3</f>
        <v>35831808</v>
      </c>
      <c r="D6" s="90"/>
      <c r="E6" s="90"/>
      <c r="F6" s="90">
        <f t="shared" ref="F6" si="0">F7*G7*H7*F5*F5*H3</f>
        <v>5971968</v>
      </c>
      <c r="G6" s="90"/>
      <c r="H6" s="90"/>
      <c r="I6" s="90">
        <f t="shared" ref="I6" si="1">I7*J7*K7*I5*I5*K3</f>
        <v>2985984</v>
      </c>
      <c r="J6" s="90"/>
      <c r="K6" s="90"/>
      <c r="L6" s="90">
        <f t="shared" ref="L6" si="2">L7*M7*N7*L5*L5*N3</f>
        <v>331776</v>
      </c>
      <c r="M6" s="90"/>
      <c r="N6" s="90"/>
      <c r="O6" s="118"/>
      <c r="P6" s="119"/>
      <c r="Q6" s="120"/>
      <c r="R6" s="90">
        <f t="shared" ref="R6" si="3">R7*S7*T7*R5*R5*T3</f>
        <v>2985984</v>
      </c>
      <c r="S6" s="90"/>
      <c r="T6" s="90"/>
      <c r="V6" s="32">
        <f>SUM(C6:T6)</f>
        <v>48107520</v>
      </c>
      <c r="Y6" s="82"/>
      <c r="Z6" s="5" t="s">
        <v>10</v>
      </c>
      <c r="AA6" s="90">
        <f>AA7*AB7*AC7*AA5*AA5*AC3</f>
        <v>71663616</v>
      </c>
      <c r="AB6" s="90"/>
      <c r="AC6" s="90"/>
      <c r="AD6" s="90">
        <f t="shared" ref="AD6" si="4">AD7*AE7*AF7*AD5*AD5*AF3</f>
        <v>11943936</v>
      </c>
      <c r="AE6" s="90"/>
      <c r="AF6" s="90"/>
      <c r="AG6" s="90">
        <f t="shared" ref="AG6" si="5">AG7*AH7*AI7*AG5*AG5*AI3</f>
        <v>8957952</v>
      </c>
      <c r="AH6" s="90"/>
      <c r="AI6" s="90"/>
      <c r="AJ6" s="90">
        <f t="shared" ref="AJ6" si="6">AJ7*AK7*AL7*AJ5*AJ5*AL3</f>
        <v>331776</v>
      </c>
      <c r="AK6" s="90"/>
      <c r="AL6" s="90"/>
      <c r="AM6" s="90"/>
      <c r="AN6" s="90"/>
      <c r="AO6" s="90"/>
      <c r="AP6" s="90">
        <f t="shared" ref="AP6" si="7">AP7*AQ7*AR7*AP5*AP5*AR3</f>
        <v>2985984</v>
      </c>
      <c r="AQ6" s="90"/>
      <c r="AR6" s="90"/>
      <c r="AT6" s="32">
        <f>SUM(AA6:AR6)</f>
        <v>95883264</v>
      </c>
    </row>
    <row r="7" spans="1:47">
      <c r="A7" s="82"/>
      <c r="B7" s="4" t="s">
        <v>11</v>
      </c>
      <c r="C7" s="4">
        <f>C3/D5</f>
        <v>144</v>
      </c>
      <c r="D7" s="4">
        <f>D3/D5</f>
        <v>144</v>
      </c>
      <c r="E7" s="4">
        <f>E5</f>
        <v>192</v>
      </c>
      <c r="F7" s="4">
        <f>F3/G5</f>
        <v>144</v>
      </c>
      <c r="G7" s="4">
        <f>G3/G5</f>
        <v>144</v>
      </c>
      <c r="H7" s="4">
        <f>H5</f>
        <v>32</v>
      </c>
      <c r="I7" s="4">
        <f>I3/J5</f>
        <v>144</v>
      </c>
      <c r="J7" s="4">
        <f>J3/J5</f>
        <v>144</v>
      </c>
      <c r="K7" s="4">
        <f>K5</f>
        <v>16</v>
      </c>
      <c r="L7" s="4">
        <f>L3/M5</f>
        <v>144</v>
      </c>
      <c r="M7" s="4">
        <f>M3/M5</f>
        <v>144</v>
      </c>
      <c r="N7" s="4">
        <f>N5</f>
        <v>16</v>
      </c>
      <c r="O7" s="4"/>
      <c r="P7" s="4"/>
      <c r="Q7" s="4"/>
      <c r="R7" s="4">
        <f>R3/S5</f>
        <v>144</v>
      </c>
      <c r="S7" s="4">
        <f>S3/S5</f>
        <v>144</v>
      </c>
      <c r="T7" s="4">
        <f>T5</f>
        <v>16</v>
      </c>
      <c r="U7" s="41">
        <f>(C7*D7*E7+F7*G7*H7+I7*J7*K7+L7*M7*N7+O7*P7*Q7+R7*S7*T7)</f>
        <v>5640192</v>
      </c>
      <c r="Y7" s="82"/>
      <c r="Z7" s="4" t="s">
        <v>11</v>
      </c>
      <c r="AA7" s="4">
        <f>AA3/AB5</f>
        <v>144</v>
      </c>
      <c r="AB7" s="4">
        <f>AB3/AB5</f>
        <v>144</v>
      </c>
      <c r="AC7" s="4">
        <f>AC5</f>
        <v>192</v>
      </c>
      <c r="AD7" s="4">
        <f>AD3/AE5</f>
        <v>144</v>
      </c>
      <c r="AE7" s="4">
        <f>AE3/AE5</f>
        <v>144</v>
      </c>
      <c r="AF7" s="4">
        <f>AF5</f>
        <v>32</v>
      </c>
      <c r="AG7" s="4">
        <f>AG3/AH5</f>
        <v>144</v>
      </c>
      <c r="AH7" s="4">
        <f>AH3/AH5</f>
        <v>144</v>
      </c>
      <c r="AI7" s="4">
        <f>AI5</f>
        <v>16</v>
      </c>
      <c r="AJ7" s="4">
        <f>AJ3/AK5</f>
        <v>144</v>
      </c>
      <c r="AK7" s="4">
        <f>AK3/AK5</f>
        <v>144</v>
      </c>
      <c r="AL7" s="4">
        <f>AL5</f>
        <v>16</v>
      </c>
      <c r="AM7" s="4"/>
      <c r="AN7" s="4"/>
      <c r="AO7" s="4"/>
      <c r="AP7" s="4">
        <f>AP3/AQ5</f>
        <v>144</v>
      </c>
      <c r="AQ7" s="4">
        <f>AQ3/AQ5</f>
        <v>144</v>
      </c>
      <c r="AR7" s="4">
        <f>AR5</f>
        <v>16</v>
      </c>
      <c r="AS7" s="41">
        <f>(AA7*AB7*AC7+AD7*AE7*AF7+AG7*AH7*AI7+AJ7*AK7*AL7+AM7*AN7*AO7+AP7*AQ7*AR7)</f>
        <v>5640192</v>
      </c>
    </row>
    <row r="8" spans="1:47">
      <c r="A8" s="82"/>
      <c r="B8" s="83" t="s">
        <v>8</v>
      </c>
      <c r="C8" s="85" t="s">
        <v>27</v>
      </c>
      <c r="D8" s="85"/>
      <c r="E8" s="86"/>
      <c r="F8" s="85" t="s">
        <v>27</v>
      </c>
      <c r="G8" s="85"/>
      <c r="H8" s="86"/>
      <c r="I8" s="85" t="s">
        <v>27</v>
      </c>
      <c r="J8" s="85"/>
      <c r="K8" s="86"/>
      <c r="L8" s="85" t="s">
        <v>42</v>
      </c>
      <c r="M8" s="85"/>
      <c r="N8" s="86"/>
      <c r="O8" s="121"/>
      <c r="P8" s="85"/>
      <c r="Q8" s="86"/>
      <c r="R8" s="85" t="s">
        <v>27</v>
      </c>
      <c r="S8" s="85"/>
      <c r="T8" s="86"/>
      <c r="Y8" s="82"/>
      <c r="Z8" s="83" t="s">
        <v>8</v>
      </c>
      <c r="AA8" s="85" t="s">
        <v>27</v>
      </c>
      <c r="AB8" s="85"/>
      <c r="AC8" s="86"/>
      <c r="AD8" s="85" t="s">
        <v>27</v>
      </c>
      <c r="AE8" s="85"/>
      <c r="AF8" s="86"/>
      <c r="AG8" s="85" t="s">
        <v>27</v>
      </c>
      <c r="AH8" s="85"/>
      <c r="AI8" s="86"/>
      <c r="AJ8" s="85" t="s">
        <v>42</v>
      </c>
      <c r="AK8" s="85"/>
      <c r="AL8" s="86"/>
      <c r="AM8" s="85"/>
      <c r="AN8" s="85"/>
      <c r="AO8" s="86"/>
      <c r="AP8" s="85" t="s">
        <v>27</v>
      </c>
      <c r="AQ8" s="85"/>
      <c r="AR8" s="86"/>
    </row>
    <row r="9" spans="1:47">
      <c r="A9" s="82"/>
      <c r="B9" s="84"/>
      <c r="C9" s="87">
        <v>1</v>
      </c>
      <c r="D9" s="88"/>
      <c r="E9" s="89"/>
      <c r="F9" s="87">
        <v>1</v>
      </c>
      <c r="G9" s="88"/>
      <c r="H9" s="89"/>
      <c r="I9" s="87">
        <v>1</v>
      </c>
      <c r="J9" s="88"/>
      <c r="K9" s="89"/>
      <c r="L9" s="87">
        <v>1</v>
      </c>
      <c r="M9" s="88"/>
      <c r="N9" s="89"/>
      <c r="O9" s="87"/>
      <c r="P9" s="88"/>
      <c r="Q9" s="89"/>
      <c r="R9" s="87">
        <v>1</v>
      </c>
      <c r="S9" s="88"/>
      <c r="T9" s="89"/>
      <c r="Y9" s="82"/>
      <c r="Z9" s="84"/>
      <c r="AA9" s="87">
        <v>1</v>
      </c>
      <c r="AB9" s="88"/>
      <c r="AC9" s="89"/>
      <c r="AD9" s="87">
        <v>1</v>
      </c>
      <c r="AE9" s="88"/>
      <c r="AF9" s="89"/>
      <c r="AG9" s="87">
        <v>1</v>
      </c>
      <c r="AH9" s="88"/>
      <c r="AI9" s="89"/>
      <c r="AJ9" s="87">
        <v>1</v>
      </c>
      <c r="AK9" s="88"/>
      <c r="AL9" s="89"/>
      <c r="AM9" s="87"/>
      <c r="AN9" s="88"/>
      <c r="AO9" s="89"/>
      <c r="AP9" s="87">
        <v>1</v>
      </c>
      <c r="AQ9" s="88"/>
      <c r="AR9" s="89"/>
    </row>
    <row r="10" spans="1:47">
      <c r="A10" s="82"/>
      <c r="B10" s="5" t="s">
        <v>10</v>
      </c>
      <c r="C10" s="90">
        <f>C11*D11*E11*C9</f>
        <v>3981312</v>
      </c>
      <c r="D10" s="90"/>
      <c r="E10" s="90"/>
      <c r="F10" s="90">
        <f t="shared" ref="F10" si="8">F11*G11*H11*F9</f>
        <v>663552</v>
      </c>
      <c r="G10" s="90"/>
      <c r="H10" s="90"/>
      <c r="I10" s="90">
        <f t="shared" ref="I10" si="9">I11*J11*K11*I9</f>
        <v>331776</v>
      </c>
      <c r="J10" s="90"/>
      <c r="K10" s="90"/>
      <c r="L10" s="90">
        <f>L11*M11*N11*L9</f>
        <v>331776</v>
      </c>
      <c r="M10" s="90"/>
      <c r="N10" s="90"/>
      <c r="O10" s="118"/>
      <c r="P10" s="119"/>
      <c r="Q10" s="120"/>
      <c r="R10" s="90">
        <f t="shared" ref="R10" si="10">R11*S11*T11*R9</f>
        <v>331776</v>
      </c>
      <c r="S10" s="90"/>
      <c r="T10" s="90"/>
      <c r="V10" s="32">
        <f>SUM(C10:T10)</f>
        <v>5640192</v>
      </c>
      <c r="Y10" s="82"/>
      <c r="Z10" s="5" t="s">
        <v>10</v>
      </c>
      <c r="AA10" s="90">
        <f>AA11*AB11*AC11*AA9</f>
        <v>3981312</v>
      </c>
      <c r="AB10" s="90"/>
      <c r="AC10" s="90"/>
      <c r="AD10" s="90">
        <f t="shared" ref="AD10" si="11">AD11*AE11*AF11*AD9</f>
        <v>663552</v>
      </c>
      <c r="AE10" s="90"/>
      <c r="AF10" s="90"/>
      <c r="AG10" s="90">
        <f t="shared" ref="AG10" si="12">AG11*AH11*AI11*AG9</f>
        <v>331776</v>
      </c>
      <c r="AH10" s="90"/>
      <c r="AI10" s="90"/>
      <c r="AJ10" s="90">
        <f>AJ11*AK11*AL11*AJ9</f>
        <v>331776</v>
      </c>
      <c r="AK10" s="90"/>
      <c r="AL10" s="90"/>
      <c r="AM10" s="90"/>
      <c r="AN10" s="90"/>
      <c r="AO10" s="90"/>
      <c r="AP10" s="90">
        <f t="shared" ref="AP10" si="13">AP11*AQ11*AR11*AP9</f>
        <v>331776</v>
      </c>
      <c r="AQ10" s="90"/>
      <c r="AR10" s="90"/>
      <c r="AT10" s="32">
        <f>SUM(AA10:AR10)</f>
        <v>5640192</v>
      </c>
    </row>
    <row r="11" spans="1:47">
      <c r="A11" s="82"/>
      <c r="B11" s="4" t="s">
        <v>11</v>
      </c>
      <c r="C11" s="4">
        <f t="shared" ref="C11:T11" si="14">C7</f>
        <v>144</v>
      </c>
      <c r="D11" s="4">
        <f t="shared" si="14"/>
        <v>144</v>
      </c>
      <c r="E11" s="4">
        <f t="shared" si="14"/>
        <v>192</v>
      </c>
      <c r="F11" s="4">
        <f t="shared" si="14"/>
        <v>144</v>
      </c>
      <c r="G11" s="4">
        <f t="shared" si="14"/>
        <v>144</v>
      </c>
      <c r="H11" s="4">
        <f t="shared" si="14"/>
        <v>32</v>
      </c>
      <c r="I11" s="4">
        <f t="shared" si="14"/>
        <v>144</v>
      </c>
      <c r="J11" s="4">
        <f t="shared" si="14"/>
        <v>144</v>
      </c>
      <c r="K11" s="4">
        <f t="shared" si="14"/>
        <v>16</v>
      </c>
      <c r="L11" s="4">
        <f t="shared" si="14"/>
        <v>144</v>
      </c>
      <c r="M11" s="4">
        <f t="shared" si="14"/>
        <v>144</v>
      </c>
      <c r="N11" s="4">
        <f t="shared" si="14"/>
        <v>16</v>
      </c>
      <c r="O11" s="4"/>
      <c r="P11" s="4"/>
      <c r="Q11" s="4"/>
      <c r="R11" s="4">
        <f t="shared" si="14"/>
        <v>144</v>
      </c>
      <c r="S11" s="4">
        <f t="shared" si="14"/>
        <v>144</v>
      </c>
      <c r="T11" s="4">
        <f t="shared" si="14"/>
        <v>16</v>
      </c>
      <c r="U11" s="41">
        <f>(C11*D11*E11+F11*G11*H11+I11*J11*K11+L11*M11*N11+O11*P11*Q11+R11*S11*T11)</f>
        <v>5640192</v>
      </c>
      <c r="Y11" s="82"/>
      <c r="Z11" s="4" t="s">
        <v>11</v>
      </c>
      <c r="AA11" s="4">
        <f t="shared" ref="AA11:AR11" si="15">AA7</f>
        <v>144</v>
      </c>
      <c r="AB11" s="4">
        <f t="shared" si="15"/>
        <v>144</v>
      </c>
      <c r="AC11" s="4">
        <f t="shared" si="15"/>
        <v>192</v>
      </c>
      <c r="AD11" s="4">
        <f t="shared" si="15"/>
        <v>144</v>
      </c>
      <c r="AE11" s="4">
        <f t="shared" si="15"/>
        <v>144</v>
      </c>
      <c r="AF11" s="4">
        <f t="shared" si="15"/>
        <v>32</v>
      </c>
      <c r="AG11" s="4">
        <f t="shared" si="15"/>
        <v>144</v>
      </c>
      <c r="AH11" s="4">
        <f t="shared" si="15"/>
        <v>144</v>
      </c>
      <c r="AI11" s="4">
        <f t="shared" si="15"/>
        <v>16</v>
      </c>
      <c r="AJ11" s="4">
        <f t="shared" si="15"/>
        <v>144</v>
      </c>
      <c r="AK11" s="4">
        <f t="shared" si="15"/>
        <v>144</v>
      </c>
      <c r="AL11" s="4">
        <f t="shared" si="15"/>
        <v>16</v>
      </c>
      <c r="AM11" s="4"/>
      <c r="AN11" s="4"/>
      <c r="AO11" s="4"/>
      <c r="AP11" s="4">
        <f t="shared" si="15"/>
        <v>144</v>
      </c>
      <c r="AQ11" s="4">
        <f t="shared" si="15"/>
        <v>144</v>
      </c>
      <c r="AR11" s="4">
        <f t="shared" si="15"/>
        <v>16</v>
      </c>
      <c r="AS11" s="41">
        <f>(AA11*AB11*AC11+AD11*AE11*AF11+AG11*AH11*AI11+AJ11*AK11*AL11+AM11*AN11*AO11+AP11*AQ11*AR11)</f>
        <v>5640192</v>
      </c>
    </row>
    <row r="12" spans="1:47">
      <c r="A12" s="82"/>
      <c r="B12" s="8" t="s">
        <v>8</v>
      </c>
      <c r="C12" s="96" t="s">
        <v>12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W12" s="40" t="s">
        <v>38</v>
      </c>
      <c r="Y12" s="82"/>
      <c r="Z12" s="8" t="s">
        <v>8</v>
      </c>
      <c r="AA12" s="96" t="s">
        <v>12</v>
      </c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U12" s="40" t="s">
        <v>38</v>
      </c>
    </row>
    <row r="13" spans="1:47" ht="15.75" thickBot="1">
      <c r="A13" s="82"/>
      <c r="B13" s="4" t="s">
        <v>11</v>
      </c>
      <c r="C13" s="4">
        <f>C11</f>
        <v>144</v>
      </c>
      <c r="D13" s="4">
        <f>D11</f>
        <v>144</v>
      </c>
      <c r="E13" s="4">
        <f>E11+H11+K11+N11+Q11+T11</f>
        <v>272</v>
      </c>
      <c r="F13" s="43">
        <f>E13/16</f>
        <v>17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5"/>
      <c r="V13" s="33"/>
      <c r="W13" s="23">
        <f>V6+V10</f>
        <v>53747712</v>
      </c>
      <c r="Y13" s="82"/>
      <c r="Z13" s="4" t="s">
        <v>11</v>
      </c>
      <c r="AA13" s="4">
        <f>AA11</f>
        <v>144</v>
      </c>
      <c r="AB13" s="4">
        <f>AB11</f>
        <v>144</v>
      </c>
      <c r="AC13" s="4">
        <f>AC11+AF11+AI11+AL11+AO11+AR11</f>
        <v>272</v>
      </c>
      <c r="AD13" s="43">
        <f>AC13/16</f>
        <v>17</v>
      </c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5"/>
      <c r="AT13" s="33"/>
      <c r="AU13" s="23">
        <f>AT6+AT10</f>
        <v>101523456</v>
      </c>
    </row>
    <row r="14" spans="1:47">
      <c r="A14" s="82" t="s">
        <v>14</v>
      </c>
      <c r="B14" s="106" t="s">
        <v>8</v>
      </c>
      <c r="C14" s="107" t="s">
        <v>9</v>
      </c>
      <c r="D14" s="107"/>
      <c r="E14" s="108"/>
      <c r="Y14" s="82" t="s">
        <v>14</v>
      </c>
      <c r="Z14" s="106" t="s">
        <v>8</v>
      </c>
      <c r="AA14" s="107" t="s">
        <v>9</v>
      </c>
      <c r="AB14" s="107"/>
      <c r="AC14" s="108"/>
    </row>
    <row r="15" spans="1:47" ht="15.75" thickBot="1">
      <c r="A15" s="82"/>
      <c r="B15" s="84"/>
      <c r="C15" s="7">
        <v>1</v>
      </c>
      <c r="D15" s="7">
        <v>1</v>
      </c>
      <c r="E15" s="4">
        <f>O24</f>
        <v>48</v>
      </c>
      <c r="Y15" s="82"/>
      <c r="Z15" s="84"/>
      <c r="AA15" s="7">
        <v>1</v>
      </c>
      <c r="AB15" s="7">
        <v>1</v>
      </c>
      <c r="AC15" s="4">
        <f>AM21</f>
        <v>48</v>
      </c>
    </row>
    <row r="16" spans="1:47">
      <c r="A16" s="82"/>
      <c r="B16" s="5" t="s">
        <v>10</v>
      </c>
      <c r="C16" s="90">
        <f>C17*D17*E17*C15*C15*E13</f>
        <v>270729216</v>
      </c>
      <c r="D16" s="90"/>
      <c r="E16" s="90"/>
      <c r="R16" s="99" t="s">
        <v>36</v>
      </c>
      <c r="S16" s="100"/>
      <c r="V16" s="32">
        <f>SUM(C16:T16)</f>
        <v>270729216</v>
      </c>
      <c r="Y16" s="82"/>
      <c r="Z16" s="5" t="s">
        <v>10</v>
      </c>
      <c r="AA16" s="90">
        <f>AA17*AB17*AC17*AA15*AA15*AC13</f>
        <v>270729216</v>
      </c>
      <c r="AB16" s="90"/>
      <c r="AC16" s="90"/>
      <c r="AL16" t="s">
        <v>54</v>
      </c>
      <c r="AM16" s="28">
        <v>192</v>
      </c>
      <c r="AN16" t="s">
        <v>59</v>
      </c>
      <c r="AO16" s="28">
        <v>16</v>
      </c>
      <c r="AP16" s="99" t="s">
        <v>36</v>
      </c>
      <c r="AQ16" s="100"/>
      <c r="AT16" s="32">
        <f>SUM(AA16:AR16)</f>
        <v>270729424</v>
      </c>
    </row>
    <row r="17" spans="1:47" ht="15.75" thickBot="1">
      <c r="A17" s="82"/>
      <c r="B17" s="4" t="s">
        <v>11</v>
      </c>
      <c r="C17" s="4">
        <f>C13/D15</f>
        <v>144</v>
      </c>
      <c r="D17" s="4">
        <f>D13/D15</f>
        <v>144</v>
      </c>
      <c r="E17" s="4">
        <f>E15</f>
        <v>48</v>
      </c>
      <c r="R17" s="101" t="s">
        <v>37</v>
      </c>
      <c r="S17" s="102"/>
      <c r="Y17" s="82"/>
      <c r="Z17" s="4" t="s">
        <v>11</v>
      </c>
      <c r="AA17" s="4">
        <f>AA13/AB15</f>
        <v>144</v>
      </c>
      <c r="AB17" s="4">
        <f>AB13/AB15</f>
        <v>144</v>
      </c>
      <c r="AC17" s="4">
        <f>AC15</f>
        <v>48</v>
      </c>
      <c r="AL17" t="s">
        <v>55</v>
      </c>
      <c r="AM17" s="28">
        <v>32</v>
      </c>
      <c r="AP17" s="101" t="s">
        <v>37</v>
      </c>
      <c r="AQ17" s="102"/>
    </row>
    <row r="18" spans="1:47">
      <c r="A18" s="82"/>
      <c r="B18" s="83" t="s">
        <v>8</v>
      </c>
      <c r="C18" s="85" t="s">
        <v>27</v>
      </c>
      <c r="D18" s="85"/>
      <c r="E18" s="86"/>
      <c r="Y18" s="82"/>
      <c r="Z18" s="83" t="s">
        <v>8</v>
      </c>
      <c r="AA18" s="85" t="s">
        <v>27</v>
      </c>
      <c r="AB18" s="85"/>
      <c r="AC18" s="86"/>
      <c r="AL18" t="s">
        <v>60</v>
      </c>
      <c r="AM18" s="28">
        <v>16</v>
      </c>
    </row>
    <row r="19" spans="1:47">
      <c r="A19" s="82"/>
      <c r="B19" s="84"/>
      <c r="C19" s="96"/>
      <c r="D19" s="97"/>
      <c r="E19" s="98"/>
      <c r="N19" t="s">
        <v>54</v>
      </c>
      <c r="O19" s="28">
        <v>192</v>
      </c>
      <c r="P19" t="s">
        <v>59</v>
      </c>
      <c r="Q19" s="28">
        <v>20</v>
      </c>
      <c r="R19" s="39" t="s">
        <v>29</v>
      </c>
      <c r="S19" s="28">
        <v>64</v>
      </c>
      <c r="Y19" s="82"/>
      <c r="Z19" s="84"/>
      <c r="AA19" s="96"/>
      <c r="AB19" s="97"/>
      <c r="AC19" s="98"/>
      <c r="AL19" t="s">
        <v>57</v>
      </c>
      <c r="AM19" s="28">
        <v>16</v>
      </c>
      <c r="AP19" s="39" t="s">
        <v>29</v>
      </c>
      <c r="AQ19" s="28">
        <v>64</v>
      </c>
    </row>
    <row r="20" spans="1:47">
      <c r="A20" s="82"/>
      <c r="B20" s="5" t="s">
        <v>10</v>
      </c>
      <c r="C20" s="90">
        <f>C21*D21*E21</f>
        <v>995328</v>
      </c>
      <c r="D20" s="90"/>
      <c r="E20" s="90"/>
      <c r="N20" t="s">
        <v>55</v>
      </c>
      <c r="O20" s="28">
        <v>32</v>
      </c>
      <c r="R20" s="39" t="s">
        <v>30</v>
      </c>
      <c r="S20" s="28">
        <v>160</v>
      </c>
      <c r="V20" s="32">
        <f>SUM(C20:T20)</f>
        <v>995520</v>
      </c>
      <c r="Y20" s="82"/>
      <c r="Z20" s="5" t="s">
        <v>10</v>
      </c>
      <c r="AA20" s="90">
        <f>AA21*AB21*AC21</f>
        <v>995328</v>
      </c>
      <c r="AB20" s="90"/>
      <c r="AC20" s="90"/>
      <c r="AL20" t="s">
        <v>56</v>
      </c>
      <c r="AM20" s="28">
        <v>16</v>
      </c>
      <c r="AP20" s="39" t="s">
        <v>30</v>
      </c>
      <c r="AQ20" s="28">
        <v>160</v>
      </c>
      <c r="AT20" s="32">
        <f>SUM(AA20:AR20)</f>
        <v>995504</v>
      </c>
    </row>
    <row r="21" spans="1:47">
      <c r="A21" s="82"/>
      <c r="B21" s="4" t="s">
        <v>11</v>
      </c>
      <c r="C21" s="4">
        <f>C17</f>
        <v>144</v>
      </c>
      <c r="D21" s="4">
        <f>D17</f>
        <v>144</v>
      </c>
      <c r="E21" s="4">
        <f>E17</f>
        <v>48</v>
      </c>
      <c r="N21" t="s">
        <v>60</v>
      </c>
      <c r="O21" s="28">
        <v>16</v>
      </c>
      <c r="R21" s="39" t="s">
        <v>43</v>
      </c>
      <c r="S21" s="28">
        <v>32</v>
      </c>
      <c r="Y21" s="82"/>
      <c r="Z21" s="4" t="s">
        <v>11</v>
      </c>
      <c r="AA21" s="4">
        <f>AA17</f>
        <v>144</v>
      </c>
      <c r="AB21" s="4">
        <f>AB17</f>
        <v>144</v>
      </c>
      <c r="AC21" s="4">
        <f>AC17</f>
        <v>48</v>
      </c>
      <c r="AL21" t="s">
        <v>58</v>
      </c>
      <c r="AM21" s="28">
        <v>48</v>
      </c>
      <c r="AP21" s="39" t="s">
        <v>43</v>
      </c>
      <c r="AQ21" s="28">
        <v>32</v>
      </c>
    </row>
    <row r="22" spans="1:47">
      <c r="A22" s="82" t="s">
        <v>13</v>
      </c>
      <c r="B22" s="83" t="s">
        <v>8</v>
      </c>
      <c r="C22" s="91" t="s">
        <v>9</v>
      </c>
      <c r="D22" s="91"/>
      <c r="E22" s="92"/>
      <c r="N22" t="s">
        <v>57</v>
      </c>
      <c r="O22" s="28">
        <v>16</v>
      </c>
      <c r="R22" s="39" t="s">
        <v>44</v>
      </c>
      <c r="S22" s="28">
        <v>32</v>
      </c>
      <c r="Y22" s="82" t="s">
        <v>13</v>
      </c>
      <c r="Z22" s="83" t="s">
        <v>8</v>
      </c>
      <c r="AA22" s="91" t="s">
        <v>9</v>
      </c>
      <c r="AB22" s="91"/>
      <c r="AC22" s="92"/>
      <c r="AP22" s="39" t="s">
        <v>44</v>
      </c>
      <c r="AQ22" s="28">
        <v>32</v>
      </c>
    </row>
    <row r="23" spans="1:47">
      <c r="A23" s="82"/>
      <c r="B23" s="84"/>
      <c r="C23" s="7">
        <v>3</v>
      </c>
      <c r="D23" s="7">
        <v>2</v>
      </c>
      <c r="E23" s="38">
        <f>S19</f>
        <v>64</v>
      </c>
      <c r="N23" t="s">
        <v>56</v>
      </c>
      <c r="O23" s="28">
        <v>16</v>
      </c>
      <c r="R23" s="39" t="s">
        <v>45</v>
      </c>
      <c r="S23" s="28">
        <v>64</v>
      </c>
      <c r="Y23" s="82"/>
      <c r="Z23" s="84"/>
      <c r="AA23" s="7">
        <v>3</v>
      </c>
      <c r="AB23" s="7">
        <v>2</v>
      </c>
      <c r="AC23" s="38">
        <f>AQ19</f>
        <v>64</v>
      </c>
      <c r="AP23" s="39" t="s">
        <v>45</v>
      </c>
      <c r="AQ23" s="28">
        <v>64</v>
      </c>
    </row>
    <row r="24" spans="1:47">
      <c r="A24" s="82"/>
      <c r="B24" s="5" t="s">
        <v>10</v>
      </c>
      <c r="C24" s="90">
        <f>C25*D25*E25*C23*C23*E21</f>
        <v>143327232</v>
      </c>
      <c r="D24" s="90"/>
      <c r="E24" s="90"/>
      <c r="N24" t="s">
        <v>58</v>
      </c>
      <c r="O24" s="28">
        <v>48</v>
      </c>
      <c r="V24" s="32">
        <f>SUM(C24:T24)</f>
        <v>143327280</v>
      </c>
      <c r="Y24" s="82"/>
      <c r="Z24" s="5" t="s">
        <v>10</v>
      </c>
      <c r="AA24" s="90">
        <f>AA25*AB25*AC25*AA23*AA23*AC21</f>
        <v>143327232</v>
      </c>
      <c r="AB24" s="90"/>
      <c r="AC24" s="90"/>
      <c r="AT24" s="32">
        <f>SUM(AA24:AR24)</f>
        <v>143327232</v>
      </c>
    </row>
    <row r="25" spans="1:47">
      <c r="A25" s="82"/>
      <c r="B25" s="4" t="s">
        <v>11</v>
      </c>
      <c r="C25" s="4">
        <f>C21/D23</f>
        <v>72</v>
      </c>
      <c r="D25" s="4">
        <f>D21/D23</f>
        <v>72</v>
      </c>
      <c r="E25" s="4">
        <f>E23</f>
        <v>64</v>
      </c>
      <c r="Y25" s="82"/>
      <c r="Z25" s="4" t="s">
        <v>11</v>
      </c>
      <c r="AA25" s="4">
        <f>AA21/AB23</f>
        <v>72</v>
      </c>
      <c r="AB25" s="4">
        <f>AB21/AB23</f>
        <v>72</v>
      </c>
      <c r="AC25" s="4">
        <f>AC23</f>
        <v>64</v>
      </c>
    </row>
    <row r="26" spans="1:47">
      <c r="A26" s="82"/>
      <c r="B26" s="83" t="s">
        <v>8</v>
      </c>
      <c r="C26" s="85" t="s">
        <v>27</v>
      </c>
      <c r="D26" s="85"/>
      <c r="E26" s="86"/>
      <c r="Y26" s="82"/>
      <c r="Z26" s="83" t="s">
        <v>8</v>
      </c>
      <c r="AA26" s="85" t="s">
        <v>27</v>
      </c>
      <c r="AB26" s="85"/>
      <c r="AC26" s="86"/>
    </row>
    <row r="27" spans="1:47">
      <c r="A27" s="82"/>
      <c r="B27" s="84"/>
      <c r="C27" s="96"/>
      <c r="D27" s="97"/>
      <c r="E27" s="98"/>
      <c r="Y27" s="82"/>
      <c r="Z27" s="84"/>
      <c r="AA27" s="96"/>
      <c r="AB27" s="97"/>
      <c r="AC27" s="98"/>
    </row>
    <row r="28" spans="1:47">
      <c r="A28" s="82"/>
      <c r="B28" s="5" t="s">
        <v>10</v>
      </c>
      <c r="C28" s="90">
        <f>C29*D29*E29</f>
        <v>331776</v>
      </c>
      <c r="D28" s="90"/>
      <c r="E28" s="90"/>
      <c r="V28" s="32">
        <f>SUM(C28:T28)</f>
        <v>331776</v>
      </c>
      <c r="W28" s="40" t="s">
        <v>39</v>
      </c>
      <c r="Y28" s="82"/>
      <c r="Z28" s="5" t="s">
        <v>10</v>
      </c>
      <c r="AA28" s="90">
        <f>AA29*AB29*AC29</f>
        <v>331776</v>
      </c>
      <c r="AB28" s="90"/>
      <c r="AC28" s="90"/>
      <c r="AT28" s="32">
        <f>SUM(AA28:AR28)</f>
        <v>331776</v>
      </c>
      <c r="AU28" s="40" t="s">
        <v>39</v>
      </c>
    </row>
    <row r="29" spans="1:47">
      <c r="A29" s="82"/>
      <c r="B29" s="4" t="s">
        <v>11</v>
      </c>
      <c r="C29" s="4">
        <f>C25</f>
        <v>72</v>
      </c>
      <c r="D29" s="4">
        <f>D25</f>
        <v>72</v>
      </c>
      <c r="E29" s="4">
        <f>E25</f>
        <v>64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34"/>
      <c r="W29" s="27">
        <f>V16+V20+V24+V28</f>
        <v>415383792</v>
      </c>
      <c r="Y29" s="82"/>
      <c r="Z29" s="4" t="s">
        <v>11</v>
      </c>
      <c r="AA29" s="4">
        <f>AA25</f>
        <v>72</v>
      </c>
      <c r="AB29" s="4">
        <f>AB25</f>
        <v>72</v>
      </c>
      <c r="AC29" s="4">
        <f>AC25</f>
        <v>64</v>
      </c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34"/>
      <c r="AU29" s="27">
        <f>AT16+AT20+AT24+AT28</f>
        <v>415383936</v>
      </c>
    </row>
    <row r="30" spans="1:47">
      <c r="A30" s="82" t="s">
        <v>15</v>
      </c>
      <c r="B30" s="26" t="s">
        <v>8</v>
      </c>
      <c r="C30" s="104" t="s">
        <v>16</v>
      </c>
      <c r="D30" s="105"/>
      <c r="E30" s="105"/>
      <c r="F30" s="105"/>
      <c r="G30" s="105"/>
      <c r="H30" s="105"/>
      <c r="I30" s="105"/>
      <c r="J30" s="105"/>
      <c r="K30" s="105"/>
      <c r="Y30" s="82" t="s">
        <v>15</v>
      </c>
      <c r="Z30" s="26" t="s">
        <v>8</v>
      </c>
      <c r="AA30" s="104" t="s">
        <v>16</v>
      </c>
      <c r="AB30" s="105"/>
      <c r="AC30" s="105"/>
      <c r="AD30" s="105"/>
      <c r="AE30" s="105"/>
      <c r="AF30" s="105"/>
      <c r="AG30" s="105"/>
      <c r="AH30" s="105"/>
      <c r="AI30" s="105"/>
    </row>
    <row r="31" spans="1:47" ht="15" customHeight="1">
      <c r="A31" s="82"/>
      <c r="B31" s="4" t="s">
        <v>11</v>
      </c>
      <c r="C31" s="4">
        <f>C29</f>
        <v>72</v>
      </c>
      <c r="D31" s="4">
        <f t="shared" ref="D31:E31" si="16">D29</f>
        <v>72</v>
      </c>
      <c r="E31" s="4">
        <f t="shared" si="16"/>
        <v>64</v>
      </c>
      <c r="F31" s="4">
        <f>C29</f>
        <v>72</v>
      </c>
      <c r="G31" s="4">
        <f t="shared" ref="G31:H31" si="17">D29</f>
        <v>72</v>
      </c>
      <c r="H31" s="4">
        <f t="shared" si="17"/>
        <v>64</v>
      </c>
      <c r="I31" s="4">
        <f>C29</f>
        <v>72</v>
      </c>
      <c r="J31" s="4">
        <f t="shared" ref="J31:K31" si="18">D29</f>
        <v>72</v>
      </c>
      <c r="K31" s="4">
        <f t="shared" si="18"/>
        <v>64</v>
      </c>
      <c r="U31" s="41">
        <f>(C31*D31*E31+F31*G31*H31+I31*J31*K31+L31*M31*N31+O31*P31*Q31+R31*S31*T31)</f>
        <v>995328</v>
      </c>
      <c r="Y31" s="82"/>
      <c r="Z31" s="4" t="s">
        <v>11</v>
      </c>
      <c r="AA31" s="4">
        <f>AA29</f>
        <v>72</v>
      </c>
      <c r="AB31" s="4">
        <f t="shared" ref="AB31:AC31" si="19">AB29</f>
        <v>72</v>
      </c>
      <c r="AC31" s="4">
        <f t="shared" si="19"/>
        <v>64</v>
      </c>
      <c r="AD31" s="4">
        <f>AA29</f>
        <v>72</v>
      </c>
      <c r="AE31" s="4">
        <f t="shared" ref="AE31:AF31" si="20">AB29</f>
        <v>72</v>
      </c>
      <c r="AF31" s="4">
        <f t="shared" si="20"/>
        <v>64</v>
      </c>
      <c r="AG31" s="4">
        <f>AA29</f>
        <v>72</v>
      </c>
      <c r="AH31" s="4">
        <f t="shared" ref="AH31:AI31" si="21">AB29</f>
        <v>72</v>
      </c>
      <c r="AI31" s="4">
        <f t="shared" si="21"/>
        <v>64</v>
      </c>
      <c r="AS31" s="41">
        <f>(AA31*AB31*AC31+AD31*AE31*AF31+AG31*AH31*AI31+AJ31*AK31*AL31+AM31*AN31*AO31+AP31*AQ31*AR31)</f>
        <v>995328</v>
      </c>
    </row>
    <row r="32" spans="1:47">
      <c r="A32" s="82"/>
      <c r="B32" s="83" t="s">
        <v>8</v>
      </c>
      <c r="C32" s="91" t="s">
        <v>9</v>
      </c>
      <c r="D32" s="91"/>
      <c r="E32" s="92"/>
      <c r="F32" s="93" t="s">
        <v>17</v>
      </c>
      <c r="G32" s="93"/>
      <c r="H32" s="93"/>
      <c r="Y32" s="82"/>
      <c r="Z32" s="83" t="s">
        <v>8</v>
      </c>
      <c r="AA32" s="91" t="s">
        <v>9</v>
      </c>
      <c r="AB32" s="91"/>
      <c r="AC32" s="92"/>
      <c r="AD32" s="93" t="s">
        <v>17</v>
      </c>
      <c r="AE32" s="93"/>
      <c r="AF32" s="93"/>
    </row>
    <row r="33" spans="1:46">
      <c r="A33" s="82"/>
      <c r="B33" s="84"/>
      <c r="C33" s="7">
        <v>1</v>
      </c>
      <c r="D33" s="7">
        <v>1</v>
      </c>
      <c r="E33" s="38">
        <f>S20</f>
        <v>160</v>
      </c>
      <c r="F33" s="7">
        <v>3</v>
      </c>
      <c r="G33" s="7">
        <v>1</v>
      </c>
      <c r="H33" s="38">
        <f>S21</f>
        <v>32</v>
      </c>
      <c r="Y33" s="82"/>
      <c r="Z33" s="84"/>
      <c r="AA33" s="7">
        <v>1</v>
      </c>
      <c r="AB33" s="7">
        <v>1</v>
      </c>
      <c r="AC33" s="38">
        <f>AQ20</f>
        <v>160</v>
      </c>
      <c r="AD33" s="7">
        <v>3</v>
      </c>
      <c r="AE33" s="7">
        <v>1</v>
      </c>
      <c r="AF33" s="38">
        <f>AQ21</f>
        <v>32</v>
      </c>
    </row>
    <row r="34" spans="1:46">
      <c r="A34" s="82"/>
      <c r="B34" s="5" t="s">
        <v>10</v>
      </c>
      <c r="C34" s="90">
        <f>C35*D35*E35*C33*C33*E31</f>
        <v>53084160</v>
      </c>
      <c r="D34" s="90"/>
      <c r="E34" s="90"/>
      <c r="F34" s="90">
        <f>F35*G35*H35*F33*H31</f>
        <v>31850496</v>
      </c>
      <c r="G34" s="90"/>
      <c r="H34" s="90"/>
      <c r="V34" s="32">
        <f>SUM(C34:T34)</f>
        <v>84934656</v>
      </c>
      <c r="Y34" s="82"/>
      <c r="Z34" s="5" t="s">
        <v>10</v>
      </c>
      <c r="AA34" s="90">
        <f>AA35*AB35*AC35*AA33*AA33*AC31</f>
        <v>53084160</v>
      </c>
      <c r="AB34" s="90"/>
      <c r="AC34" s="90"/>
      <c r="AD34" s="90">
        <f>AD35*AE35*AF35*AD33*AF31</f>
        <v>31850496</v>
      </c>
      <c r="AE34" s="90"/>
      <c r="AF34" s="90"/>
      <c r="AT34" s="32">
        <f>SUM(AA34:AR34)</f>
        <v>84934656</v>
      </c>
    </row>
    <row r="35" spans="1:46">
      <c r="A35" s="82"/>
      <c r="B35" s="4" t="s">
        <v>11</v>
      </c>
      <c r="C35" s="4">
        <f>C31/D33</f>
        <v>72</v>
      </c>
      <c r="D35" s="4">
        <f>D31/D33</f>
        <v>72</v>
      </c>
      <c r="E35" s="4">
        <f>E33</f>
        <v>160</v>
      </c>
      <c r="F35" s="4">
        <f>F31/G33</f>
        <v>72</v>
      </c>
      <c r="G35" s="4">
        <f>G31/G33</f>
        <v>72</v>
      </c>
      <c r="H35" s="4">
        <f>H33</f>
        <v>32</v>
      </c>
      <c r="Y35" s="82"/>
      <c r="Z35" s="4" t="s">
        <v>11</v>
      </c>
      <c r="AA35" s="4">
        <f>AA31/AB33</f>
        <v>72</v>
      </c>
      <c r="AB35" s="4">
        <f>AB31/AB33</f>
        <v>72</v>
      </c>
      <c r="AC35" s="4">
        <f>AC33</f>
        <v>160</v>
      </c>
      <c r="AD35" s="4">
        <f>AD31/AE33</f>
        <v>72</v>
      </c>
      <c r="AE35" s="4">
        <f>AE31/AE33</f>
        <v>72</v>
      </c>
      <c r="AF35" s="4">
        <f>AF33</f>
        <v>32</v>
      </c>
    </row>
    <row r="36" spans="1:46">
      <c r="A36" s="82"/>
      <c r="B36" s="83" t="s">
        <v>8</v>
      </c>
      <c r="C36" s="85" t="s">
        <v>27</v>
      </c>
      <c r="D36" s="85"/>
      <c r="E36" s="86"/>
      <c r="F36" s="93" t="s">
        <v>17</v>
      </c>
      <c r="G36" s="93"/>
      <c r="H36" s="93"/>
      <c r="Y36" s="82"/>
      <c r="Z36" s="83" t="s">
        <v>8</v>
      </c>
      <c r="AA36" s="85" t="s">
        <v>27</v>
      </c>
      <c r="AB36" s="85"/>
      <c r="AC36" s="86"/>
      <c r="AD36" s="93" t="s">
        <v>17</v>
      </c>
      <c r="AE36" s="93"/>
      <c r="AF36" s="93"/>
    </row>
    <row r="37" spans="1:46">
      <c r="A37" s="82"/>
      <c r="B37" s="84"/>
      <c r="C37" s="87"/>
      <c r="D37" s="88"/>
      <c r="E37" s="89"/>
      <c r="F37" s="7">
        <v>3</v>
      </c>
      <c r="G37" s="7">
        <v>1</v>
      </c>
      <c r="H37" s="38">
        <f>S22</f>
        <v>32</v>
      </c>
      <c r="Y37" s="82"/>
      <c r="Z37" s="84"/>
      <c r="AA37" s="87"/>
      <c r="AB37" s="88"/>
      <c r="AC37" s="89"/>
      <c r="AD37" s="7">
        <v>3</v>
      </c>
      <c r="AE37" s="7">
        <v>1</v>
      </c>
      <c r="AF37" s="38">
        <f>AQ22</f>
        <v>32</v>
      </c>
    </row>
    <row r="38" spans="1:46">
      <c r="A38" s="82"/>
      <c r="B38" s="5" t="s">
        <v>10</v>
      </c>
      <c r="C38" s="90">
        <f>C39*D39*E39</f>
        <v>829440</v>
      </c>
      <c r="D38" s="90"/>
      <c r="E38" s="90"/>
      <c r="F38" s="90">
        <f>F39*G39*H39*F37*H35</f>
        <v>15925248</v>
      </c>
      <c r="G38" s="90"/>
      <c r="H38" s="90"/>
      <c r="V38" s="32">
        <f>SUM(C38:T38)</f>
        <v>16754688</v>
      </c>
      <c r="Y38" s="82"/>
      <c r="Z38" s="5" t="s">
        <v>10</v>
      </c>
      <c r="AA38" s="90">
        <f>AA39*AB39*AC39</f>
        <v>829440</v>
      </c>
      <c r="AB38" s="90"/>
      <c r="AC38" s="90"/>
      <c r="AD38" s="90">
        <f>AD39*AE39*AF39*AD37*AF35</f>
        <v>15925248</v>
      </c>
      <c r="AE38" s="90"/>
      <c r="AF38" s="90"/>
      <c r="AT38" s="32">
        <f>SUM(AA38:AR38)</f>
        <v>16754688</v>
      </c>
    </row>
    <row r="39" spans="1:46">
      <c r="A39" s="82"/>
      <c r="B39" s="4" t="s">
        <v>11</v>
      </c>
      <c r="C39" s="4">
        <f>C35</f>
        <v>72</v>
      </c>
      <c r="D39" s="4">
        <f>D35</f>
        <v>72</v>
      </c>
      <c r="E39" s="4">
        <f>E35</f>
        <v>160</v>
      </c>
      <c r="F39" s="4">
        <f>F35/G37</f>
        <v>72</v>
      </c>
      <c r="G39" s="4">
        <f>G35/G37</f>
        <v>72</v>
      </c>
      <c r="H39" s="4">
        <f>H37</f>
        <v>32</v>
      </c>
      <c r="Y39" s="82"/>
      <c r="Z39" s="4" t="s">
        <v>11</v>
      </c>
      <c r="AA39" s="4">
        <f>AA35</f>
        <v>72</v>
      </c>
      <c r="AB39" s="4">
        <f>AB35</f>
        <v>72</v>
      </c>
      <c r="AC39" s="4">
        <f>AC35</f>
        <v>160</v>
      </c>
      <c r="AD39" s="4">
        <f>AD35/AE37</f>
        <v>72</v>
      </c>
      <c r="AE39" s="4">
        <f>AE35/AE37</f>
        <v>72</v>
      </c>
      <c r="AF39" s="4">
        <f>AF37</f>
        <v>32</v>
      </c>
    </row>
    <row r="40" spans="1:46">
      <c r="A40" s="82"/>
      <c r="B40" s="83" t="s">
        <v>8</v>
      </c>
      <c r="C40" s="12"/>
      <c r="D40" s="13"/>
      <c r="E40" s="14"/>
      <c r="F40" s="85" t="s">
        <v>27</v>
      </c>
      <c r="G40" s="85"/>
      <c r="H40" s="86"/>
      <c r="Y40" s="82"/>
      <c r="Z40" s="83" t="s">
        <v>8</v>
      </c>
      <c r="AA40" s="12"/>
      <c r="AB40" s="13"/>
      <c r="AC40" s="14"/>
      <c r="AD40" s="85" t="s">
        <v>27</v>
      </c>
      <c r="AE40" s="85"/>
      <c r="AF40" s="86"/>
    </row>
    <row r="41" spans="1:46">
      <c r="A41" s="82"/>
      <c r="B41" s="84"/>
      <c r="C41" s="15"/>
      <c r="D41" s="16"/>
      <c r="E41" s="17"/>
      <c r="F41" s="96"/>
      <c r="G41" s="97"/>
      <c r="H41" s="98"/>
      <c r="Y41" s="82"/>
      <c r="Z41" s="84"/>
      <c r="AA41" s="15"/>
      <c r="AB41" s="16"/>
      <c r="AC41" s="17"/>
      <c r="AD41" s="96"/>
      <c r="AE41" s="97"/>
      <c r="AF41" s="98"/>
    </row>
    <row r="42" spans="1:46">
      <c r="A42" s="82"/>
      <c r="B42" s="5" t="s">
        <v>10</v>
      </c>
      <c r="C42" s="15"/>
      <c r="D42" s="16"/>
      <c r="E42" s="17"/>
      <c r="F42" s="90">
        <f>F43*G43*H43</f>
        <v>165888</v>
      </c>
      <c r="G42" s="90"/>
      <c r="H42" s="90"/>
      <c r="V42" s="32">
        <f>SUM(C42:T42)</f>
        <v>165888</v>
      </c>
      <c r="Y42" s="82"/>
      <c r="Z42" s="5" t="s">
        <v>10</v>
      </c>
      <c r="AA42" s="15"/>
      <c r="AB42" s="16"/>
      <c r="AC42" s="17"/>
      <c r="AD42" s="90">
        <f>AD43*AE43*AF43</f>
        <v>165888</v>
      </c>
      <c r="AE42" s="90"/>
      <c r="AF42" s="90"/>
      <c r="AT42" s="32">
        <f>SUM(AA42:AR42)</f>
        <v>165888</v>
      </c>
    </row>
    <row r="43" spans="1:46">
      <c r="A43" s="82"/>
      <c r="B43" s="4" t="s">
        <v>11</v>
      </c>
      <c r="C43" s="18"/>
      <c r="D43" s="11"/>
      <c r="E43" s="19"/>
      <c r="F43" s="4">
        <f>F39</f>
        <v>72</v>
      </c>
      <c r="G43" s="4">
        <f>G39</f>
        <v>72</v>
      </c>
      <c r="H43" s="4">
        <f>H39</f>
        <v>32</v>
      </c>
      <c r="Y43" s="82"/>
      <c r="Z43" s="4" t="s">
        <v>11</v>
      </c>
      <c r="AA43" s="18"/>
      <c r="AB43" s="11"/>
      <c r="AC43" s="19"/>
      <c r="AD43" s="4">
        <f>AD39</f>
        <v>72</v>
      </c>
      <c r="AE43" s="4">
        <f>AE39</f>
        <v>72</v>
      </c>
      <c r="AF43" s="4">
        <f>AF39</f>
        <v>32</v>
      </c>
    </row>
    <row r="44" spans="1:46">
      <c r="A44" s="82"/>
      <c r="B44" s="8" t="s">
        <v>8</v>
      </c>
      <c r="C44" s="96" t="s">
        <v>12</v>
      </c>
      <c r="D44" s="97"/>
      <c r="E44" s="97"/>
      <c r="F44" s="97"/>
      <c r="G44" s="97"/>
      <c r="H44" s="98"/>
      <c r="Y44" s="82"/>
      <c r="Z44" s="8" t="s">
        <v>8</v>
      </c>
      <c r="AA44" s="96" t="s">
        <v>12</v>
      </c>
      <c r="AB44" s="97"/>
      <c r="AC44" s="97"/>
      <c r="AD44" s="97"/>
      <c r="AE44" s="97"/>
      <c r="AF44" s="98"/>
    </row>
    <row r="45" spans="1:46">
      <c r="A45" s="82"/>
      <c r="B45" s="4" t="s">
        <v>11</v>
      </c>
      <c r="C45" s="9">
        <f>C35</f>
        <v>72</v>
      </c>
      <c r="D45" s="9">
        <f>D35</f>
        <v>72</v>
      </c>
      <c r="E45" s="9">
        <f>E39+H43</f>
        <v>192</v>
      </c>
      <c r="Y45" s="82"/>
      <c r="Z45" s="4" t="s">
        <v>11</v>
      </c>
      <c r="AA45" s="9">
        <f>AA35</f>
        <v>72</v>
      </c>
      <c r="AB45" s="9">
        <f>AB35</f>
        <v>72</v>
      </c>
      <c r="AC45" s="9">
        <f>AC39+AF43</f>
        <v>192</v>
      </c>
    </row>
    <row r="46" spans="1:46">
      <c r="A46" s="82"/>
      <c r="B46" s="83" t="s">
        <v>8</v>
      </c>
      <c r="C46" s="91" t="s">
        <v>9</v>
      </c>
      <c r="D46" s="91"/>
      <c r="E46" s="92"/>
      <c r="Y46" s="82"/>
      <c r="Z46" s="83" t="s">
        <v>8</v>
      </c>
      <c r="AA46" s="91" t="s">
        <v>9</v>
      </c>
      <c r="AB46" s="91"/>
      <c r="AC46" s="92"/>
    </row>
    <row r="47" spans="1:46">
      <c r="A47" s="82"/>
      <c r="B47" s="84"/>
      <c r="C47" s="7">
        <v>1</v>
      </c>
      <c r="D47" s="7">
        <v>1</v>
      </c>
      <c r="E47" s="37">
        <f>E29</f>
        <v>64</v>
      </c>
      <c r="Y47" s="82"/>
      <c r="Z47" s="84"/>
      <c r="AA47" s="7">
        <v>1</v>
      </c>
      <c r="AB47" s="7">
        <v>1</v>
      </c>
      <c r="AC47" s="37">
        <f>AC29</f>
        <v>64</v>
      </c>
    </row>
    <row r="48" spans="1:46">
      <c r="A48" s="82"/>
      <c r="B48" s="5" t="s">
        <v>10</v>
      </c>
      <c r="C48" s="90">
        <f>C49*D49*E49*C47*C47*E45</f>
        <v>63700992</v>
      </c>
      <c r="D48" s="90"/>
      <c r="E48" s="90"/>
      <c r="V48" s="32">
        <f>SUM(C48:T48)</f>
        <v>63700992</v>
      </c>
      <c r="Y48" s="82"/>
      <c r="Z48" s="5" t="s">
        <v>10</v>
      </c>
      <c r="AA48" s="90">
        <f>AA49*AB49*AC49*AA47*AA47*AC45</f>
        <v>63700992</v>
      </c>
      <c r="AB48" s="90"/>
      <c r="AC48" s="90"/>
      <c r="AT48" s="32">
        <f>SUM(AA48:AR48)</f>
        <v>63700992</v>
      </c>
    </row>
    <row r="49" spans="1:47">
      <c r="A49" s="82"/>
      <c r="B49" s="4" t="s">
        <v>11</v>
      </c>
      <c r="C49" s="4">
        <f>C45/D47</f>
        <v>72</v>
      </c>
      <c r="D49" s="4">
        <f>D45/D47</f>
        <v>72</v>
      </c>
      <c r="E49" s="4">
        <f>E47</f>
        <v>64</v>
      </c>
      <c r="Y49" s="82"/>
      <c r="Z49" s="4" t="s">
        <v>11</v>
      </c>
      <c r="AA49" s="4">
        <f>AA45/AB47</f>
        <v>72</v>
      </c>
      <c r="AB49" s="4">
        <f>AB45/AB47</f>
        <v>72</v>
      </c>
      <c r="AC49" s="4">
        <f>AC47</f>
        <v>64</v>
      </c>
    </row>
    <row r="50" spans="1:47">
      <c r="A50" s="82"/>
      <c r="B50" s="83" t="s">
        <v>8</v>
      </c>
      <c r="C50" s="93" t="s">
        <v>17</v>
      </c>
      <c r="D50" s="93"/>
      <c r="E50" s="93"/>
      <c r="Y50" s="82"/>
      <c r="Z50" s="83" t="s">
        <v>8</v>
      </c>
      <c r="AA50" s="93" t="s">
        <v>17</v>
      </c>
      <c r="AB50" s="93"/>
      <c r="AC50" s="93"/>
    </row>
    <row r="51" spans="1:47">
      <c r="A51" s="82"/>
      <c r="B51" s="84"/>
      <c r="C51" s="7">
        <v>3</v>
      </c>
      <c r="D51" s="7">
        <v>1</v>
      </c>
      <c r="E51" s="37">
        <f>S23</f>
        <v>64</v>
      </c>
      <c r="Y51" s="82"/>
      <c r="Z51" s="84"/>
      <c r="AA51" s="7">
        <v>3</v>
      </c>
      <c r="AB51" s="7">
        <v>1</v>
      </c>
      <c r="AC51" s="37">
        <f>AQ23</f>
        <v>64</v>
      </c>
    </row>
    <row r="52" spans="1:47">
      <c r="A52" s="82"/>
      <c r="B52" s="5" t="s">
        <v>10</v>
      </c>
      <c r="C52" s="90">
        <f>C53*D53*E53*C51*E49</f>
        <v>63700992</v>
      </c>
      <c r="D52" s="90"/>
      <c r="E52" s="90"/>
      <c r="V52" s="32">
        <f>SUM(C52:T52)</f>
        <v>63700992</v>
      </c>
      <c r="Y52" s="82"/>
      <c r="Z52" s="5" t="s">
        <v>10</v>
      </c>
      <c r="AA52" s="90">
        <f>AA53*AB53*AC53*AA51*AC49</f>
        <v>63700992</v>
      </c>
      <c r="AB52" s="90"/>
      <c r="AC52" s="90"/>
      <c r="AT52" s="32">
        <f>SUM(AA52:AR52)</f>
        <v>63700992</v>
      </c>
    </row>
    <row r="53" spans="1:47">
      <c r="A53" s="82"/>
      <c r="B53" s="4" t="s">
        <v>11</v>
      </c>
      <c r="C53" s="4">
        <f>C49/D51</f>
        <v>72</v>
      </c>
      <c r="D53" s="4">
        <f>D49/D51</f>
        <v>72</v>
      </c>
      <c r="E53" s="4">
        <f>E51</f>
        <v>64</v>
      </c>
      <c r="Y53" s="82"/>
      <c r="Z53" s="4" t="s">
        <v>11</v>
      </c>
      <c r="AA53" s="4">
        <f>AA49/AB51</f>
        <v>72</v>
      </c>
      <c r="AB53" s="4">
        <f>AB49/AB51</f>
        <v>72</v>
      </c>
      <c r="AC53" s="4">
        <f>AC51</f>
        <v>64</v>
      </c>
    </row>
    <row r="54" spans="1:47">
      <c r="A54" s="82"/>
      <c r="B54" s="83" t="s">
        <v>8</v>
      </c>
      <c r="C54" s="93" t="s">
        <v>17</v>
      </c>
      <c r="D54" s="93"/>
      <c r="E54" s="93"/>
      <c r="Y54" s="82"/>
      <c r="Z54" s="83" t="s">
        <v>8</v>
      </c>
      <c r="AA54" s="93" t="s">
        <v>17</v>
      </c>
      <c r="AB54" s="93"/>
      <c r="AC54" s="93"/>
    </row>
    <row r="55" spans="1:47">
      <c r="A55" s="82"/>
      <c r="B55" s="84"/>
      <c r="C55" s="7">
        <v>3</v>
      </c>
      <c r="D55" s="7">
        <v>1</v>
      </c>
      <c r="E55" s="37">
        <f>S19</f>
        <v>64</v>
      </c>
      <c r="Y55" s="82"/>
      <c r="Z55" s="84"/>
      <c r="AA55" s="7">
        <v>3</v>
      </c>
      <c r="AB55" s="7">
        <v>1</v>
      </c>
      <c r="AC55" s="37">
        <f>AQ19</f>
        <v>64</v>
      </c>
    </row>
    <row r="56" spans="1:47">
      <c r="A56" s="82"/>
      <c r="B56" s="5" t="s">
        <v>10</v>
      </c>
      <c r="C56" s="90">
        <f>C57*D57*E57*C55*E53</f>
        <v>63700992</v>
      </c>
      <c r="D56" s="90"/>
      <c r="E56" s="90"/>
      <c r="V56" s="32">
        <f>SUM(C56:T56)</f>
        <v>63700992</v>
      </c>
      <c r="Y56" s="82"/>
      <c r="Z56" s="5" t="s">
        <v>10</v>
      </c>
      <c r="AA56" s="90">
        <f>AA57*AB57*AC57*AA55*AC53</f>
        <v>63700992</v>
      </c>
      <c r="AB56" s="90"/>
      <c r="AC56" s="90"/>
      <c r="AT56" s="32">
        <f>SUM(AA56:AR56)</f>
        <v>63700992</v>
      </c>
    </row>
    <row r="57" spans="1:47">
      <c r="A57" s="82"/>
      <c r="B57" s="4" t="s">
        <v>11</v>
      </c>
      <c r="C57" s="4">
        <f>C53/D55</f>
        <v>72</v>
      </c>
      <c r="D57" s="4">
        <f>D53/D55</f>
        <v>72</v>
      </c>
      <c r="E57" s="4">
        <f>E55</f>
        <v>64</v>
      </c>
      <c r="Y57" s="82"/>
      <c r="Z57" s="4" t="s">
        <v>11</v>
      </c>
      <c r="AA57" s="4">
        <f>AA53/AB55</f>
        <v>72</v>
      </c>
      <c r="AB57" s="4">
        <f>AB53/AB55</f>
        <v>72</v>
      </c>
      <c r="AC57" s="4">
        <f>AC55</f>
        <v>64</v>
      </c>
    </row>
    <row r="58" spans="1:47">
      <c r="A58" s="82"/>
      <c r="B58" s="83" t="s">
        <v>8</v>
      </c>
      <c r="C58" s="96" t="s">
        <v>46</v>
      </c>
      <c r="D58" s="97"/>
      <c r="E58" s="97"/>
      <c r="F58" s="97"/>
      <c r="G58" s="97"/>
      <c r="H58" s="98"/>
      <c r="Y58" s="82"/>
      <c r="Z58" s="83" t="s">
        <v>8</v>
      </c>
      <c r="AA58" s="96" t="s">
        <v>46</v>
      </c>
      <c r="AB58" s="97"/>
      <c r="AC58" s="97"/>
      <c r="AD58" s="97"/>
      <c r="AE58" s="97"/>
      <c r="AF58" s="98"/>
    </row>
    <row r="59" spans="1:47">
      <c r="A59" s="82"/>
      <c r="B59" s="84"/>
      <c r="C59" s="94">
        <v>0</v>
      </c>
      <c r="D59" s="95"/>
      <c r="E59" s="95"/>
      <c r="F59" s="95"/>
      <c r="G59" s="95"/>
      <c r="H59" s="95"/>
      <c r="Y59" s="82"/>
      <c r="Z59" s="84"/>
      <c r="AA59" s="94">
        <v>0</v>
      </c>
      <c r="AB59" s="95"/>
      <c r="AC59" s="95"/>
      <c r="AD59" s="95"/>
      <c r="AE59" s="95"/>
      <c r="AF59" s="95"/>
    </row>
    <row r="60" spans="1:47">
      <c r="A60" s="82"/>
      <c r="B60" s="4" t="s">
        <v>11</v>
      </c>
      <c r="C60" s="4">
        <f>C57</f>
        <v>72</v>
      </c>
      <c r="D60" s="4">
        <f>D57</f>
        <v>72</v>
      </c>
      <c r="E60" s="4">
        <f>E57</f>
        <v>64</v>
      </c>
      <c r="W60" s="40" t="s">
        <v>40</v>
      </c>
      <c r="Y60" s="82"/>
      <c r="Z60" s="4" t="s">
        <v>11</v>
      </c>
      <c r="AA60" s="4">
        <f>AA57</f>
        <v>72</v>
      </c>
      <c r="AB60" s="4">
        <f>AB57</f>
        <v>72</v>
      </c>
      <c r="AC60" s="4">
        <f>AC57</f>
        <v>64</v>
      </c>
      <c r="AU60" s="40" t="s">
        <v>40</v>
      </c>
    </row>
    <row r="61" spans="1:47">
      <c r="A61" s="82"/>
      <c r="B61" s="5" t="s">
        <v>10</v>
      </c>
      <c r="C61" s="90">
        <f>C62*D62*E62*C59</f>
        <v>0</v>
      </c>
      <c r="D61" s="90"/>
      <c r="E61" s="90"/>
      <c r="F61" s="29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34">
        <f>SUM(C61:T61)</f>
        <v>0</v>
      </c>
      <c r="W61" s="27">
        <f>SUM(V34:V61)</f>
        <v>292958208</v>
      </c>
      <c r="Y61" s="82"/>
      <c r="Z61" s="5" t="s">
        <v>10</v>
      </c>
      <c r="AA61" s="90">
        <f>AA62*AB62*AC62*AA59</f>
        <v>0</v>
      </c>
      <c r="AB61" s="90"/>
      <c r="AC61" s="90"/>
      <c r="AD61" s="29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34">
        <f>SUM(AA61:AR61)</f>
        <v>0</v>
      </c>
      <c r="AU61" s="27">
        <f>SUM(AT34:AT61)</f>
        <v>292958208</v>
      </c>
    </row>
    <row r="62" spans="1:47">
      <c r="A62" s="103" t="s">
        <v>18</v>
      </c>
      <c r="B62" s="4" t="s">
        <v>11</v>
      </c>
      <c r="C62" s="4">
        <f>C60</f>
        <v>72</v>
      </c>
      <c r="D62" s="4">
        <f>D60</f>
        <v>72</v>
      </c>
      <c r="E62" s="4">
        <f>E60</f>
        <v>64</v>
      </c>
      <c r="Y62" s="103" t="s">
        <v>18</v>
      </c>
      <c r="Z62" s="4" t="s">
        <v>11</v>
      </c>
      <c r="AA62" s="4">
        <f>AA60</f>
        <v>72</v>
      </c>
      <c r="AB62" s="4">
        <f>AB60</f>
        <v>72</v>
      </c>
      <c r="AC62" s="4">
        <f>AC60</f>
        <v>64</v>
      </c>
    </row>
    <row r="63" spans="1:47">
      <c r="A63" s="103"/>
      <c r="B63" s="83" t="s">
        <v>8</v>
      </c>
      <c r="C63" s="91" t="s">
        <v>9</v>
      </c>
      <c r="D63" s="91"/>
      <c r="E63" s="92"/>
      <c r="Y63" s="103"/>
      <c r="Z63" s="83" t="s">
        <v>8</v>
      </c>
      <c r="AA63" s="91" t="s">
        <v>9</v>
      </c>
      <c r="AB63" s="91"/>
      <c r="AC63" s="92"/>
    </row>
    <row r="64" spans="1:47">
      <c r="A64" s="103"/>
      <c r="B64" s="84"/>
      <c r="C64" s="7">
        <v>3</v>
      </c>
      <c r="D64" s="7">
        <v>1</v>
      </c>
      <c r="E64" s="7">
        <v>64</v>
      </c>
      <c r="Y64" s="103"/>
      <c r="Z64" s="84"/>
      <c r="AA64" s="7">
        <v>3</v>
      </c>
      <c r="AB64" s="7">
        <v>1</v>
      </c>
      <c r="AC64" s="7">
        <v>64</v>
      </c>
    </row>
    <row r="65" spans="1:47">
      <c r="A65" s="103"/>
      <c r="B65" s="5" t="s">
        <v>10</v>
      </c>
      <c r="C65" s="90">
        <f>C66*D66*E66*C64*C64*E62</f>
        <v>191102976</v>
      </c>
      <c r="D65" s="90"/>
      <c r="E65" s="90"/>
      <c r="V65" s="32">
        <f>SUM(C65:T65)</f>
        <v>191102976</v>
      </c>
      <c r="Y65" s="103"/>
      <c r="Z65" s="5" t="s">
        <v>10</v>
      </c>
      <c r="AA65" s="90">
        <f>AA66*AB66*AC66*AA64*AA64*AC62</f>
        <v>191102976</v>
      </c>
      <c r="AB65" s="90"/>
      <c r="AC65" s="90"/>
      <c r="AT65" s="32">
        <f>SUM(AA65:AR65)</f>
        <v>191102976</v>
      </c>
    </row>
    <row r="66" spans="1:47">
      <c r="A66" s="103"/>
      <c r="B66" s="4" t="s">
        <v>11</v>
      </c>
      <c r="C66" s="4">
        <f>C62/D64</f>
        <v>72</v>
      </c>
      <c r="D66" s="4">
        <f>D62/D64</f>
        <v>72</v>
      </c>
      <c r="E66" s="4">
        <f>E64</f>
        <v>64</v>
      </c>
      <c r="Y66" s="103"/>
      <c r="Z66" s="4" t="s">
        <v>11</v>
      </c>
      <c r="AA66" s="4">
        <f>AA62/AB64</f>
        <v>72</v>
      </c>
      <c r="AB66" s="4">
        <f>AB62/AB64</f>
        <v>72</v>
      </c>
      <c r="AC66" s="4">
        <f>AC64</f>
        <v>64</v>
      </c>
    </row>
    <row r="67" spans="1:47">
      <c r="A67" s="103"/>
      <c r="B67" s="83" t="s">
        <v>8</v>
      </c>
      <c r="C67" s="85" t="s">
        <v>27</v>
      </c>
      <c r="D67" s="85"/>
      <c r="E67" s="86"/>
      <c r="Y67" s="103"/>
      <c r="Z67" s="83" t="s">
        <v>8</v>
      </c>
      <c r="AA67" s="85" t="s">
        <v>27</v>
      </c>
      <c r="AB67" s="85"/>
      <c r="AC67" s="86"/>
    </row>
    <row r="68" spans="1:47">
      <c r="A68" s="103"/>
      <c r="B68" s="84"/>
      <c r="C68" s="96"/>
      <c r="D68" s="97"/>
      <c r="E68" s="98"/>
      <c r="Y68" s="103"/>
      <c r="Z68" s="84"/>
      <c r="AA68" s="96"/>
      <c r="AB68" s="97"/>
      <c r="AC68" s="98"/>
    </row>
    <row r="69" spans="1:47">
      <c r="A69" s="103"/>
      <c r="B69" s="5" t="s">
        <v>10</v>
      </c>
      <c r="C69" s="90">
        <f>C70*D70*E70</f>
        <v>331776</v>
      </c>
      <c r="D69" s="90"/>
      <c r="E69" s="90"/>
      <c r="V69" s="32">
        <f>SUM(C69:T69)</f>
        <v>331776</v>
      </c>
      <c r="Y69" s="103"/>
      <c r="Z69" s="5" t="s">
        <v>10</v>
      </c>
      <c r="AA69" s="90">
        <f>AA70*AB70*AC70</f>
        <v>331776</v>
      </c>
      <c r="AB69" s="90"/>
      <c r="AC69" s="90"/>
      <c r="AT69" s="32">
        <f>SUM(AA69:AR69)</f>
        <v>331776</v>
      </c>
    </row>
    <row r="70" spans="1:47">
      <c r="A70" s="103"/>
      <c r="B70" s="4" t="s">
        <v>11</v>
      </c>
      <c r="C70" s="4">
        <f>C66</f>
        <v>72</v>
      </c>
      <c r="D70" s="4">
        <f>D66</f>
        <v>72</v>
      </c>
      <c r="E70" s="4">
        <f>E66</f>
        <v>64</v>
      </c>
      <c r="Y70" s="103"/>
      <c r="Z70" s="4" t="s">
        <v>11</v>
      </c>
      <c r="AA70" s="4">
        <f>AA66</f>
        <v>72</v>
      </c>
      <c r="AB70" s="4">
        <f>AB66</f>
        <v>72</v>
      </c>
      <c r="AC70" s="4">
        <f>AC66</f>
        <v>64</v>
      </c>
    </row>
    <row r="71" spans="1:47">
      <c r="A71" s="103"/>
      <c r="B71" s="83" t="s">
        <v>8</v>
      </c>
      <c r="C71" s="91" t="s">
        <v>9</v>
      </c>
      <c r="D71" s="91"/>
      <c r="E71" s="92"/>
      <c r="Y71" s="103"/>
      <c r="Z71" s="83" t="s">
        <v>8</v>
      </c>
      <c r="AA71" s="91" t="s">
        <v>9</v>
      </c>
      <c r="AB71" s="91"/>
      <c r="AC71" s="92"/>
    </row>
    <row r="72" spans="1:47">
      <c r="A72" s="103"/>
      <c r="B72" s="84"/>
      <c r="C72" s="7">
        <v>3</v>
      </c>
      <c r="D72" s="7">
        <v>1</v>
      </c>
      <c r="E72" s="7">
        <v>4</v>
      </c>
      <c r="Y72" s="103"/>
      <c r="Z72" s="84"/>
      <c r="AA72" s="7">
        <v>3</v>
      </c>
      <c r="AB72" s="7">
        <v>1</v>
      </c>
      <c r="AC72" s="7">
        <v>4</v>
      </c>
    </row>
    <row r="73" spans="1:47">
      <c r="A73" s="103"/>
      <c r="B73" s="5" t="s">
        <v>10</v>
      </c>
      <c r="C73" s="90">
        <f>C74*D74*E74*C72*C72*E70</f>
        <v>11943936</v>
      </c>
      <c r="D73" s="90"/>
      <c r="E73" s="90"/>
      <c r="V73" s="32">
        <f>SUM(C73:T73)</f>
        <v>11943936</v>
      </c>
      <c r="Y73" s="103"/>
      <c r="Z73" s="5" t="s">
        <v>10</v>
      </c>
      <c r="AA73" s="90">
        <f>AA74*AB74*AC74*AA72*AA72*AC70</f>
        <v>11943936</v>
      </c>
      <c r="AB73" s="90"/>
      <c r="AC73" s="90"/>
      <c r="AT73" s="32">
        <f>SUM(AA73:AR73)</f>
        <v>11943936</v>
      </c>
    </row>
    <row r="74" spans="1:47">
      <c r="A74" s="103"/>
      <c r="B74" s="4" t="s">
        <v>11</v>
      </c>
      <c r="C74" s="4">
        <f>C70/D72</f>
        <v>72</v>
      </c>
      <c r="D74" s="4">
        <f>D70/D72</f>
        <v>72</v>
      </c>
      <c r="E74" s="4">
        <f>E72</f>
        <v>4</v>
      </c>
      <c r="Y74" s="103"/>
      <c r="Z74" s="4" t="s">
        <v>11</v>
      </c>
      <c r="AA74" s="4">
        <f>AA70/AB72</f>
        <v>72</v>
      </c>
      <c r="AB74" s="4">
        <f>AB70/AB72</f>
        <v>72</v>
      </c>
      <c r="AC74" s="4">
        <f>AC72</f>
        <v>4</v>
      </c>
    </row>
    <row r="75" spans="1:47">
      <c r="A75" s="103"/>
      <c r="B75" s="83" t="s">
        <v>8</v>
      </c>
      <c r="C75" s="91" t="s">
        <v>28</v>
      </c>
      <c r="D75" s="91"/>
      <c r="E75" s="92"/>
      <c r="Y75" s="103"/>
      <c r="Z75" s="83" t="s">
        <v>8</v>
      </c>
      <c r="AA75" s="91" t="s">
        <v>28</v>
      </c>
      <c r="AB75" s="91"/>
      <c r="AC75" s="92"/>
    </row>
    <row r="76" spans="1:47">
      <c r="A76" s="103"/>
      <c r="B76" s="84"/>
      <c r="C76" s="37"/>
      <c r="D76" s="37">
        <v>2</v>
      </c>
      <c r="E76" s="37">
        <v>1</v>
      </c>
      <c r="Y76" s="103"/>
      <c r="Z76" s="84"/>
      <c r="AA76" s="37"/>
      <c r="AB76" s="37">
        <v>2</v>
      </c>
      <c r="AC76" s="37">
        <v>1</v>
      </c>
    </row>
    <row r="77" spans="1:47">
      <c r="A77" s="103"/>
      <c r="B77" s="5" t="s">
        <v>10</v>
      </c>
      <c r="C77" s="90">
        <f>C74/D76*D74/D76*C76*C76*E76*E74</f>
        <v>0</v>
      </c>
      <c r="D77" s="90"/>
      <c r="E77" s="90"/>
      <c r="V77" s="32">
        <f>SUM(C77:T77)</f>
        <v>0</v>
      </c>
      <c r="Y77" s="103"/>
      <c r="Z77" s="5" t="s">
        <v>10</v>
      </c>
      <c r="AA77" s="90">
        <f>AA74/AB76*AB74/AB76*AA76*AA76*AC76*AC74</f>
        <v>0</v>
      </c>
      <c r="AB77" s="90"/>
      <c r="AC77" s="90"/>
      <c r="AT77" s="32">
        <f>SUM(AA77:AR77)</f>
        <v>0</v>
      </c>
    </row>
    <row r="78" spans="1:47">
      <c r="A78" s="103"/>
      <c r="B78" s="4" t="s">
        <v>11</v>
      </c>
      <c r="C78" s="4">
        <f>C74*D76</f>
        <v>144</v>
      </c>
      <c r="D78" s="4">
        <f>D74*D76</f>
        <v>144</v>
      </c>
      <c r="E78" s="4">
        <f>E76</f>
        <v>1</v>
      </c>
      <c r="Y78" s="103"/>
      <c r="Z78" s="4" t="s">
        <v>11</v>
      </c>
      <c r="AA78" s="4">
        <f>AA74*AB76</f>
        <v>144</v>
      </c>
      <c r="AB78" s="4">
        <f>AB74*AB76</f>
        <v>144</v>
      </c>
      <c r="AC78" s="4">
        <f>AC76</f>
        <v>1</v>
      </c>
    </row>
    <row r="79" spans="1:47">
      <c r="A79" s="103"/>
      <c r="B79" s="8" t="s">
        <v>8</v>
      </c>
      <c r="C79" s="112" t="s">
        <v>19</v>
      </c>
      <c r="D79" s="113"/>
      <c r="E79" s="113"/>
      <c r="W79" s="40" t="s">
        <v>41</v>
      </c>
      <c r="Y79" s="103"/>
      <c r="Z79" s="8" t="s">
        <v>8</v>
      </c>
      <c r="AA79" s="112" t="s">
        <v>19</v>
      </c>
      <c r="AB79" s="113"/>
      <c r="AC79" s="113"/>
      <c r="AU79" s="40" t="s">
        <v>41</v>
      </c>
    </row>
    <row r="80" spans="1:47">
      <c r="A80" s="103"/>
      <c r="B80" s="4" t="s">
        <v>11</v>
      </c>
      <c r="C80" s="4">
        <f>C78-2*$G$1</f>
        <v>128</v>
      </c>
      <c r="D80" s="4">
        <f>D78-2*$G$1</f>
        <v>128</v>
      </c>
      <c r="E80" s="29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34"/>
      <c r="W80" s="27">
        <f>SUM(V65:V77)</f>
        <v>203378688</v>
      </c>
      <c r="Y80" s="103"/>
      <c r="Z80" s="4" t="s">
        <v>11</v>
      </c>
      <c r="AA80" s="4">
        <f>AA78-2*$G$1</f>
        <v>128</v>
      </c>
      <c r="AB80" s="4">
        <f>AB78-2*$G$1</f>
        <v>128</v>
      </c>
      <c r="AC80" s="29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34"/>
      <c r="AU80" s="27">
        <f>SUM(AT65:AT77)</f>
        <v>203378688</v>
      </c>
    </row>
    <row r="81" spans="1:47" ht="15.75" thickBot="1">
      <c r="M81" t="s">
        <v>34</v>
      </c>
      <c r="AK81" t="s">
        <v>34</v>
      </c>
    </row>
    <row r="82" spans="1:47">
      <c r="B82" t="s">
        <v>22</v>
      </c>
      <c r="C82" t="s">
        <v>23</v>
      </c>
      <c r="D82" t="s">
        <v>0</v>
      </c>
      <c r="E82" s="10" t="s">
        <v>24</v>
      </c>
      <c r="F82" t="str">
        <f>A14</f>
        <v>Fuse</v>
      </c>
      <c r="G82" s="10" t="s">
        <v>24</v>
      </c>
      <c r="H82" t="str">
        <f>A22</f>
        <v>Transition</v>
      </c>
      <c r="I82" s="10" t="s">
        <v>24</v>
      </c>
      <c r="J82" t="str">
        <f>A30</f>
        <v>Back Bone Block</v>
      </c>
      <c r="L82" t="s">
        <v>25</v>
      </c>
      <c r="M82" s="1">
        <f>Q19</f>
        <v>20</v>
      </c>
      <c r="N82" s="10" t="s">
        <v>24</v>
      </c>
      <c r="O82" t="str">
        <f>A62</f>
        <v>Tail Block</v>
      </c>
      <c r="V82" s="31" t="s">
        <v>22</v>
      </c>
      <c r="W82" s="35">
        <f>W13+W29+M82*W61+W80</f>
        <v>6531674352</v>
      </c>
      <c r="Z82" t="s">
        <v>22</v>
      </c>
      <c r="AA82" t="s">
        <v>23</v>
      </c>
      <c r="AB82" t="s">
        <v>0</v>
      </c>
      <c r="AC82" s="10" t="s">
        <v>24</v>
      </c>
      <c r="AD82" t="str">
        <f>Y14</f>
        <v>Fuse</v>
      </c>
      <c r="AE82" s="10" t="s">
        <v>24</v>
      </c>
      <c r="AF82" t="str">
        <f>Y22</f>
        <v>Transition</v>
      </c>
      <c r="AG82" s="10" t="s">
        <v>24</v>
      </c>
      <c r="AH82" t="str">
        <f>Y30</f>
        <v>Back Bone Block</v>
      </c>
      <c r="AJ82" t="s">
        <v>25</v>
      </c>
      <c r="AK82" s="1">
        <f>AO16</f>
        <v>16</v>
      </c>
      <c r="AL82" s="10" t="s">
        <v>24</v>
      </c>
      <c r="AM82" t="str">
        <f>Y62</f>
        <v>Tail Block</v>
      </c>
      <c r="AT82" s="31" t="s">
        <v>22</v>
      </c>
      <c r="AU82" s="35">
        <f>AU13+AU29+AK82*AU61+AU80</f>
        <v>5407617408</v>
      </c>
    </row>
    <row r="83" spans="1:47" ht="15.75" thickBot="1">
      <c r="D83" s="6">
        <f>SUM(C6,F6,I6,L6,O6,R6,R10,O10,L10,I10,F10,C10)</f>
        <v>53747712</v>
      </c>
      <c r="E83" s="6"/>
      <c r="F83" s="6">
        <f>SUM(C16,C20)</f>
        <v>271724544</v>
      </c>
      <c r="G83" s="6"/>
      <c r="H83" s="6">
        <f>C24+C28</f>
        <v>143659008</v>
      </c>
      <c r="I83" s="6"/>
      <c r="J83" s="6">
        <f>SUM(C34,F34,F38,C48,C52,C56,C61)</f>
        <v>291962880</v>
      </c>
      <c r="K83" s="6"/>
      <c r="L83" s="6"/>
      <c r="M83" s="6"/>
      <c r="N83" s="6"/>
      <c r="O83" s="6">
        <f>SUM(C65,C73,C77)</f>
        <v>203046912</v>
      </c>
      <c r="V83" s="33" t="s">
        <v>33</v>
      </c>
      <c r="W83" s="42">
        <f>W82/(C80*D80)/1000</f>
        <v>398.6617646484375</v>
      </c>
      <c r="AB83" s="6" t="e">
        <f>SUM('EE1-1.1'!R16:P17AA6,AD6,AG6,AJ6,AP6,AP10,AJ10,AG10,AD10,AA10)</f>
        <v>#NAME?</v>
      </c>
      <c r="AC83" s="6"/>
      <c r="AD83" s="6">
        <f>SUM(AA16,AA20)</f>
        <v>271724544</v>
      </c>
      <c r="AE83" s="6"/>
      <c r="AF83" s="6">
        <f>AA24+AA28</f>
        <v>143659008</v>
      </c>
      <c r="AG83" s="6"/>
      <c r="AH83" s="6">
        <f>SUM(AA34,AD34,AD38,AA48,AA52,AA56,AA61)</f>
        <v>291962880</v>
      </c>
      <c r="AI83" s="6"/>
      <c r="AJ83" s="6"/>
      <c r="AK83" s="6"/>
      <c r="AL83" s="6"/>
      <c r="AM83" s="6">
        <f>SUM(AA65,AA73,AA77)</f>
        <v>203046912</v>
      </c>
      <c r="AT83" s="33" t="s">
        <v>33</v>
      </c>
      <c r="AU83" s="42">
        <f>AU82/(AA80*AB80)/1000/4</f>
        <v>82.513693359374997</v>
      </c>
    </row>
    <row r="84" spans="1:47">
      <c r="D84" s="6">
        <f>D83+F83+H83+J83*M82+O83</f>
        <v>6511435776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AB84" s="6" t="e">
        <f>AB83+AD83+AF83+AH83*AK82+AM83</f>
        <v>#NAME?</v>
      </c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47">
      <c r="A85" s="24"/>
      <c r="B85" s="24" t="s">
        <v>26</v>
      </c>
      <c r="C85" s="24" t="s">
        <v>23</v>
      </c>
      <c r="D85" s="36">
        <f>D84/C80/D80/1000</f>
        <v>397.42649999999998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34"/>
      <c r="W85" s="27"/>
      <c r="Y85" s="24"/>
      <c r="Z85" s="24" t="s">
        <v>26</v>
      </c>
      <c r="AA85" s="24" t="s">
        <v>23</v>
      </c>
      <c r="AB85" s="36" t="e">
        <f>AB84/AA80/AB80/1000/4</f>
        <v>#NAME?</v>
      </c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34"/>
      <c r="AU85" s="27"/>
    </row>
  </sheetData>
  <mergeCells count="208">
    <mergeCell ref="B58:B59"/>
    <mergeCell ref="C59:H59"/>
    <mergeCell ref="C77:E77"/>
    <mergeCell ref="C79:E79"/>
    <mergeCell ref="A62:A80"/>
    <mergeCell ref="B71:B72"/>
    <mergeCell ref="C71:E71"/>
    <mergeCell ref="C73:E73"/>
    <mergeCell ref="C75:E75"/>
    <mergeCell ref="B75:B76"/>
    <mergeCell ref="B67:B68"/>
    <mergeCell ref="C67:E67"/>
    <mergeCell ref="C68:E68"/>
    <mergeCell ref="C69:E69"/>
    <mergeCell ref="A30:A61"/>
    <mergeCell ref="B63:B64"/>
    <mergeCell ref="C63:E63"/>
    <mergeCell ref="C65:E65"/>
    <mergeCell ref="B54:B55"/>
    <mergeCell ref="C54:E54"/>
    <mergeCell ref="C56:E56"/>
    <mergeCell ref="C58:H58"/>
    <mergeCell ref="C61:E61"/>
    <mergeCell ref="C48:E48"/>
    <mergeCell ref="C52:E52"/>
    <mergeCell ref="F36:H36"/>
    <mergeCell ref="F38:H38"/>
    <mergeCell ref="C44:H44"/>
    <mergeCell ref="B46:B47"/>
    <mergeCell ref="C46:E46"/>
    <mergeCell ref="B32:B33"/>
    <mergeCell ref="C32:E32"/>
    <mergeCell ref="C34:E34"/>
    <mergeCell ref="B36:B37"/>
    <mergeCell ref="C36:E36"/>
    <mergeCell ref="C38:E38"/>
    <mergeCell ref="C37:E37"/>
    <mergeCell ref="B40:B41"/>
    <mergeCell ref="A4:A13"/>
    <mergeCell ref="B8:B9"/>
    <mergeCell ref="I9:K9"/>
    <mergeCell ref="C12:T12"/>
    <mergeCell ref="L10:N10"/>
    <mergeCell ref="O10:Q10"/>
    <mergeCell ref="B4:B5"/>
    <mergeCell ref="C6:E6"/>
    <mergeCell ref="B50:B51"/>
    <mergeCell ref="C50:E50"/>
    <mergeCell ref="F40:H40"/>
    <mergeCell ref="F42:H42"/>
    <mergeCell ref="F41:H41"/>
    <mergeCell ref="A14:A21"/>
    <mergeCell ref="A22:A29"/>
    <mergeCell ref="B22:B23"/>
    <mergeCell ref="B14:B15"/>
    <mergeCell ref="C14:E14"/>
    <mergeCell ref="C16:E16"/>
    <mergeCell ref="B18:B19"/>
    <mergeCell ref="C18:E18"/>
    <mergeCell ref="C20:E20"/>
    <mergeCell ref="C22:E22"/>
    <mergeCell ref="C24:E24"/>
    <mergeCell ref="B26:B27"/>
    <mergeCell ref="L8:N8"/>
    <mergeCell ref="O8:Q8"/>
    <mergeCell ref="C19:E19"/>
    <mergeCell ref="C27:E27"/>
    <mergeCell ref="L9:N9"/>
    <mergeCell ref="C26:E26"/>
    <mergeCell ref="R16:S16"/>
    <mergeCell ref="R17:S17"/>
    <mergeCell ref="C8:E8"/>
    <mergeCell ref="F8:H8"/>
    <mergeCell ref="I8:K8"/>
    <mergeCell ref="C10:E10"/>
    <mergeCell ref="F10:H10"/>
    <mergeCell ref="I10:K10"/>
    <mergeCell ref="C9:E9"/>
    <mergeCell ref="F9:H9"/>
    <mergeCell ref="R10:T10"/>
    <mergeCell ref="C30:K30"/>
    <mergeCell ref="F32:H32"/>
    <mergeCell ref="F34:H34"/>
    <mergeCell ref="R2:T2"/>
    <mergeCell ref="C4:E4"/>
    <mergeCell ref="F4:H4"/>
    <mergeCell ref="I4:K4"/>
    <mergeCell ref="L4:N4"/>
    <mergeCell ref="O4:Q4"/>
    <mergeCell ref="R4:T4"/>
    <mergeCell ref="C2:E2"/>
    <mergeCell ref="F2:H2"/>
    <mergeCell ref="I2:K2"/>
    <mergeCell ref="L2:N2"/>
    <mergeCell ref="O2:Q2"/>
    <mergeCell ref="F6:H6"/>
    <mergeCell ref="R8:T8"/>
    <mergeCell ref="R6:T6"/>
    <mergeCell ref="O6:Q6"/>
    <mergeCell ref="O9:Q9"/>
    <mergeCell ref="R9:T9"/>
    <mergeCell ref="I6:K6"/>
    <mergeCell ref="L6:N6"/>
    <mergeCell ref="C28:E28"/>
    <mergeCell ref="AA2:AC2"/>
    <mergeCell ref="AD2:AF2"/>
    <mergeCell ref="AG2:AI2"/>
    <mergeCell ref="AJ2:AL2"/>
    <mergeCell ref="AM2:AO2"/>
    <mergeCell ref="AP2:AR2"/>
    <mergeCell ref="Y4:Y13"/>
    <mergeCell ref="Z4:Z5"/>
    <mergeCell ref="AA4:AC4"/>
    <mergeCell ref="AD4:AF4"/>
    <mergeCell ref="AG4:AI4"/>
    <mergeCell ref="AJ4:AL4"/>
    <mergeCell ref="AM4:AO4"/>
    <mergeCell ref="AP4:AR4"/>
    <mergeCell ref="AA6:AC6"/>
    <mergeCell ref="AD6:AF6"/>
    <mergeCell ref="AG6:AI6"/>
    <mergeCell ref="AJ6:AL6"/>
    <mergeCell ref="AM6:AO6"/>
    <mergeCell ref="AP6:AR6"/>
    <mergeCell ref="Z8:Z9"/>
    <mergeCell ref="AA8:AC8"/>
    <mergeCell ref="AD8:AF8"/>
    <mergeCell ref="AG8:AI8"/>
    <mergeCell ref="AJ8:AL8"/>
    <mergeCell ref="AM8:AO8"/>
    <mergeCell ref="AP8:AR8"/>
    <mergeCell ref="AA9:AC9"/>
    <mergeCell ref="AD9:AF9"/>
    <mergeCell ref="AG9:AI9"/>
    <mergeCell ref="AJ9:AL9"/>
    <mergeCell ref="AM9:AO9"/>
    <mergeCell ref="AP9:AR9"/>
    <mergeCell ref="AA10:AC10"/>
    <mergeCell ref="AD10:AF10"/>
    <mergeCell ref="AG10:AI10"/>
    <mergeCell ref="AJ10:AL10"/>
    <mergeCell ref="AM10:AO10"/>
    <mergeCell ref="AP10:AR10"/>
    <mergeCell ref="AA12:AR12"/>
    <mergeCell ref="Y14:Y21"/>
    <mergeCell ref="Z14:Z15"/>
    <mergeCell ref="AA14:AC14"/>
    <mergeCell ref="AA16:AC16"/>
    <mergeCell ref="AP16:AQ16"/>
    <mergeCell ref="AP17:AQ17"/>
    <mergeCell ref="Z18:Z19"/>
    <mergeCell ref="AA18:AC18"/>
    <mergeCell ref="AA19:AC19"/>
    <mergeCell ref="AA20:AC20"/>
    <mergeCell ref="Y22:Y29"/>
    <mergeCell ref="Z22:Z23"/>
    <mergeCell ref="AA22:AC22"/>
    <mergeCell ref="AA24:AC24"/>
    <mergeCell ref="Z26:Z27"/>
    <mergeCell ref="AA26:AC26"/>
    <mergeCell ref="AA27:AC27"/>
    <mergeCell ref="AA28:AC28"/>
    <mergeCell ref="Y30:Y61"/>
    <mergeCell ref="AA30:AI30"/>
    <mergeCell ref="Z32:Z33"/>
    <mergeCell ref="AA32:AC32"/>
    <mergeCell ref="AD32:AF32"/>
    <mergeCell ref="AA34:AC34"/>
    <mergeCell ref="AD34:AF34"/>
    <mergeCell ref="Z36:Z37"/>
    <mergeCell ref="AA36:AC36"/>
    <mergeCell ref="AD36:AF36"/>
    <mergeCell ref="AA37:AC37"/>
    <mergeCell ref="AA38:AC38"/>
    <mergeCell ref="AD38:AF38"/>
    <mergeCell ref="Z40:Z41"/>
    <mergeCell ref="AD40:AF40"/>
    <mergeCell ref="AD41:AF41"/>
    <mergeCell ref="AD42:AF42"/>
    <mergeCell ref="AA44:AF44"/>
    <mergeCell ref="Z46:Z47"/>
    <mergeCell ref="AA46:AC46"/>
    <mergeCell ref="AA48:AC48"/>
    <mergeCell ref="Z50:Z51"/>
    <mergeCell ref="AA50:AC50"/>
    <mergeCell ref="AA52:AC52"/>
    <mergeCell ref="Z54:Z55"/>
    <mergeCell ref="AA54:AC54"/>
    <mergeCell ref="AA56:AC56"/>
    <mergeCell ref="Z58:Z59"/>
    <mergeCell ref="AA58:AF58"/>
    <mergeCell ref="AA59:AF59"/>
    <mergeCell ref="AA61:AC61"/>
    <mergeCell ref="Y62:Y80"/>
    <mergeCell ref="Z63:Z64"/>
    <mergeCell ref="AA63:AC63"/>
    <mergeCell ref="AA65:AC65"/>
    <mergeCell ref="Z67:Z68"/>
    <mergeCell ref="AA67:AC67"/>
    <mergeCell ref="AA68:AC68"/>
    <mergeCell ref="AA69:AC69"/>
    <mergeCell ref="Z71:Z72"/>
    <mergeCell ref="AA71:AC71"/>
    <mergeCell ref="AA73:AC73"/>
    <mergeCell ref="Z75:Z76"/>
    <mergeCell ref="AA75:AC75"/>
    <mergeCell ref="AA77:AC77"/>
    <mergeCell ref="AA79:AC79"/>
  </mergeCells>
  <phoneticPr fontId="4" type="noConversion"/>
  <pageMargins left="0.7" right="0.7" top="0.75" bottom="0.75" header="0.3" footer="0.3"/>
  <pageSetup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zoomScaleNormal="100" workbookViewId="0">
      <selection activeCell="A2" sqref="A2"/>
    </sheetView>
  </sheetViews>
  <sheetFormatPr defaultRowHeight="15"/>
  <cols>
    <col min="1" max="1" width="29.42578125" bestFit="1" customWidth="1"/>
    <col min="2" max="2" width="11.7109375" bestFit="1" customWidth="1"/>
    <col min="4" max="4" width="10" bestFit="1" customWidth="1"/>
    <col min="11" max="11" width="10" bestFit="1" customWidth="1"/>
    <col min="13" max="13" width="16.85546875" customWidth="1"/>
    <col min="21" max="21" width="12" bestFit="1" customWidth="1"/>
    <col min="22" max="22" width="11.7109375" bestFit="1" customWidth="1"/>
    <col min="23" max="23" width="29.42578125" bestFit="1" customWidth="1"/>
  </cols>
  <sheetData>
    <row r="1" spans="1:26" ht="15.75" thickBot="1">
      <c r="A1" t="s">
        <v>21</v>
      </c>
      <c r="D1" t="s">
        <v>35</v>
      </c>
      <c r="E1" s="1">
        <v>64</v>
      </c>
      <c r="F1" s="2" t="s">
        <v>20</v>
      </c>
      <c r="G1" s="1">
        <v>4</v>
      </c>
      <c r="V1" s="30" t="s">
        <v>31</v>
      </c>
      <c r="W1" s="21" t="s">
        <v>32</v>
      </c>
    </row>
    <row r="2" spans="1:26">
      <c r="A2" s="44">
        <f>W70</f>
        <v>16.539187500000001</v>
      </c>
      <c r="B2" s="3" t="s">
        <v>6</v>
      </c>
      <c r="C2" s="109" t="s">
        <v>1</v>
      </c>
      <c r="D2" s="110"/>
      <c r="E2" s="111"/>
      <c r="F2" s="109" t="s">
        <v>3</v>
      </c>
      <c r="G2" s="110"/>
      <c r="H2" s="111"/>
      <c r="I2" s="109" t="s">
        <v>5</v>
      </c>
      <c r="J2" s="110"/>
      <c r="K2" s="111"/>
      <c r="V2" s="31"/>
      <c r="W2" s="22"/>
      <c r="Y2" s="99" t="s">
        <v>36</v>
      </c>
      <c r="Z2" s="100"/>
    </row>
    <row r="3" spans="1:26" ht="15.75" thickBot="1">
      <c r="A3" s="2"/>
      <c r="B3" s="4" t="s">
        <v>7</v>
      </c>
      <c r="C3" s="4">
        <f>$E1+2*$G$1</f>
        <v>72</v>
      </c>
      <c r="D3" s="4">
        <f>$E1+2*$G$1</f>
        <v>72</v>
      </c>
      <c r="E3" s="4">
        <v>6</v>
      </c>
      <c r="F3" s="4">
        <f>$E1+2*$G$1</f>
        <v>72</v>
      </c>
      <c r="G3" s="4">
        <f>$E1+2*$G$1</f>
        <v>72</v>
      </c>
      <c r="H3" s="4">
        <v>3</v>
      </c>
      <c r="I3" s="4">
        <f>$E1+2*$G$1</f>
        <v>72</v>
      </c>
      <c r="J3" s="4">
        <f>$E1+2*$G$1</f>
        <v>72</v>
      </c>
      <c r="K3" s="4">
        <v>1</v>
      </c>
      <c r="U3" s="41">
        <f>(C3*D3*E3+F3*G3*H3+I3*J3*K3)</f>
        <v>51840</v>
      </c>
      <c r="V3" s="32"/>
      <c r="W3" s="20"/>
      <c r="Y3" s="101" t="s">
        <v>37</v>
      </c>
      <c r="Z3" s="102"/>
    </row>
    <row r="4" spans="1:26">
      <c r="A4" s="2"/>
      <c r="B4" s="81" t="s">
        <v>8</v>
      </c>
      <c r="C4" s="96" t="s">
        <v>12</v>
      </c>
      <c r="D4" s="97"/>
      <c r="E4" s="97"/>
      <c r="F4" s="97"/>
      <c r="G4" s="97"/>
      <c r="H4" s="97"/>
      <c r="I4" s="97"/>
      <c r="J4" s="97"/>
      <c r="K4" s="98"/>
      <c r="V4" s="76"/>
      <c r="W4" s="72"/>
    </row>
    <row r="5" spans="1:26">
      <c r="A5" s="2"/>
      <c r="B5" s="80" t="s">
        <v>7</v>
      </c>
      <c r="C5" s="79">
        <f>$E1+2*$G$1</f>
        <v>72</v>
      </c>
      <c r="D5" s="79">
        <f>$E1+2*$G$1</f>
        <v>72</v>
      </c>
      <c r="E5" s="78">
        <f>E3+H3+K3</f>
        <v>10</v>
      </c>
      <c r="F5" s="77"/>
      <c r="G5" s="77"/>
      <c r="H5" s="77"/>
      <c r="I5" s="77"/>
      <c r="J5" s="77"/>
      <c r="K5" s="77"/>
      <c r="U5" s="70">
        <f>C5*D5*E5</f>
        <v>51840</v>
      </c>
      <c r="V5" s="76"/>
      <c r="W5" s="72"/>
    </row>
    <row r="6" spans="1:26">
      <c r="A6" s="82" t="s">
        <v>68</v>
      </c>
      <c r="B6" s="83" t="s">
        <v>8</v>
      </c>
      <c r="C6" s="114" t="s">
        <v>9</v>
      </c>
      <c r="D6" s="91"/>
      <c r="E6" s="92"/>
      <c r="V6" s="32"/>
      <c r="W6" s="20"/>
    </row>
    <row r="7" spans="1:26">
      <c r="A7" s="82"/>
      <c r="B7" s="84"/>
      <c r="C7" s="7">
        <v>3</v>
      </c>
      <c r="D7" s="7">
        <v>1</v>
      </c>
      <c r="E7" s="7">
        <f>Q45</f>
        <v>72</v>
      </c>
      <c r="V7" s="32"/>
      <c r="W7" s="20"/>
    </row>
    <row r="8" spans="1:26">
      <c r="A8" s="82"/>
      <c r="B8" s="5" t="s">
        <v>10</v>
      </c>
      <c r="C8" s="90">
        <f>C9*D9*E9*C7*C7*E5</f>
        <v>33592320</v>
      </c>
      <c r="D8" s="90"/>
      <c r="E8" s="90"/>
      <c r="V8" s="32">
        <f>C8</f>
        <v>33592320</v>
      </c>
      <c r="W8" s="20"/>
    </row>
    <row r="9" spans="1:26">
      <c r="A9" s="82"/>
      <c r="B9" s="4" t="s">
        <v>11</v>
      </c>
      <c r="C9" s="4">
        <f>C3/D7</f>
        <v>72</v>
      </c>
      <c r="D9" s="4">
        <f>D3/D7</f>
        <v>72</v>
      </c>
      <c r="E9" s="4">
        <f>E7</f>
        <v>72</v>
      </c>
      <c r="U9" s="41">
        <f>(C9*D9*E9)</f>
        <v>373248</v>
      </c>
      <c r="V9" s="32"/>
      <c r="W9" s="20"/>
    </row>
    <row r="10" spans="1:26">
      <c r="A10" s="82"/>
      <c r="B10" s="83" t="s">
        <v>8</v>
      </c>
      <c r="C10" s="85" t="s">
        <v>65</v>
      </c>
      <c r="D10" s="85"/>
      <c r="E10" s="86"/>
      <c r="V10" s="32"/>
      <c r="W10" s="20"/>
    </row>
    <row r="11" spans="1:26">
      <c r="A11" s="82"/>
      <c r="B11" s="84"/>
      <c r="C11" s="87">
        <v>1</v>
      </c>
      <c r="D11" s="88"/>
      <c r="E11" s="89"/>
      <c r="V11" s="32"/>
      <c r="W11" s="20"/>
    </row>
    <row r="12" spans="1:26">
      <c r="A12" s="82"/>
      <c r="B12" s="5" t="s">
        <v>10</v>
      </c>
      <c r="C12" s="90">
        <f>C13*D13*E13*C11</f>
        <v>373248</v>
      </c>
      <c r="D12" s="90"/>
      <c r="E12" s="90"/>
      <c r="V12" s="32">
        <f>C12</f>
        <v>373248</v>
      </c>
      <c r="W12" s="40" t="str">
        <f>A6</f>
        <v>Input + Layer1</v>
      </c>
    </row>
    <row r="13" spans="1:26" ht="15.75" thickBot="1">
      <c r="A13" s="82"/>
      <c r="B13" s="61" t="s">
        <v>11</v>
      </c>
      <c r="C13" s="61">
        <f>C9</f>
        <v>72</v>
      </c>
      <c r="D13" s="61">
        <f>D9</f>
        <v>72</v>
      </c>
      <c r="E13" s="61">
        <f>E9</f>
        <v>72</v>
      </c>
      <c r="U13" s="41">
        <f>(C13*D13*E13)</f>
        <v>373248</v>
      </c>
      <c r="V13" s="33"/>
      <c r="W13" s="23">
        <f>SUM(V2:V13)</f>
        <v>33965568</v>
      </c>
    </row>
    <row r="14" spans="1:26">
      <c r="A14" s="122" t="s">
        <v>67</v>
      </c>
      <c r="B14" s="131" t="s">
        <v>8</v>
      </c>
      <c r="C14" s="129" t="s">
        <v>9</v>
      </c>
      <c r="D14" s="129"/>
      <c r="E14" s="130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35"/>
      <c r="V14" s="31"/>
      <c r="W14" s="22"/>
    </row>
    <row r="15" spans="1:26">
      <c r="A15" s="123"/>
      <c r="B15" s="84"/>
      <c r="C15" s="7">
        <v>1</v>
      </c>
      <c r="D15" s="7">
        <v>1</v>
      </c>
      <c r="E15" s="37">
        <f>Q45</f>
        <v>72</v>
      </c>
      <c r="U15" s="73"/>
      <c r="V15" s="32"/>
      <c r="W15" s="20"/>
    </row>
    <row r="16" spans="1:26">
      <c r="A16" s="123"/>
      <c r="B16" s="5" t="s">
        <v>10</v>
      </c>
      <c r="C16" s="90">
        <f>C17*D17*E17*C15*C15*E13</f>
        <v>26873856</v>
      </c>
      <c r="D16" s="90"/>
      <c r="E16" s="90"/>
      <c r="J16" s="74"/>
      <c r="U16" s="73"/>
      <c r="V16" s="32">
        <f>SUM(C16:T16)</f>
        <v>26873856</v>
      </c>
      <c r="W16" s="20"/>
    </row>
    <row r="17" spans="1:23">
      <c r="A17" s="123"/>
      <c r="B17" s="4" t="s">
        <v>11</v>
      </c>
      <c r="C17" s="4">
        <f>C13/D15</f>
        <v>72</v>
      </c>
      <c r="D17" s="4">
        <f>D13/D15</f>
        <v>72</v>
      </c>
      <c r="E17" s="4">
        <f>E15</f>
        <v>72</v>
      </c>
      <c r="J17" s="74"/>
      <c r="U17" s="58">
        <f>C17*D17*E17</f>
        <v>373248</v>
      </c>
      <c r="V17" s="32"/>
      <c r="W17" s="20"/>
    </row>
    <row r="18" spans="1:23">
      <c r="A18" s="123"/>
      <c r="B18" s="83" t="s">
        <v>8</v>
      </c>
      <c r="C18" s="85" t="s">
        <v>65</v>
      </c>
      <c r="D18" s="85"/>
      <c r="E18" s="86"/>
      <c r="J18" s="74"/>
      <c r="U18" s="73"/>
      <c r="V18" s="32"/>
      <c r="W18" s="20"/>
    </row>
    <row r="19" spans="1:23">
      <c r="A19" s="123"/>
      <c r="B19" s="84"/>
      <c r="C19" s="87">
        <v>1</v>
      </c>
      <c r="D19" s="88"/>
      <c r="E19" s="89"/>
      <c r="J19" s="74"/>
      <c r="U19" s="73"/>
      <c r="V19" s="32"/>
      <c r="W19" s="20"/>
    </row>
    <row r="20" spans="1:23">
      <c r="A20" s="123"/>
      <c r="B20" s="5" t="s">
        <v>10</v>
      </c>
      <c r="C20" s="90">
        <f>C21*D21*E21*C19</f>
        <v>373248</v>
      </c>
      <c r="D20" s="90"/>
      <c r="E20" s="90"/>
      <c r="J20" s="74"/>
      <c r="U20" s="73"/>
      <c r="V20" s="32">
        <f>SUM(C20:T20)</f>
        <v>373248</v>
      </c>
      <c r="W20" s="20"/>
    </row>
    <row r="21" spans="1:23">
      <c r="A21" s="123"/>
      <c r="B21" s="4" t="s">
        <v>11</v>
      </c>
      <c r="C21" s="4">
        <f>C17</f>
        <v>72</v>
      </c>
      <c r="D21" s="4">
        <f>D17</f>
        <v>72</v>
      </c>
      <c r="E21" s="4">
        <f>E17</f>
        <v>72</v>
      </c>
      <c r="J21" s="74"/>
      <c r="U21" s="58">
        <f>C21*D21*E21</f>
        <v>373248</v>
      </c>
      <c r="V21" s="32"/>
      <c r="W21" s="20"/>
    </row>
    <row r="22" spans="1:23" ht="15" customHeight="1">
      <c r="A22" s="123"/>
      <c r="B22" s="83" t="s">
        <v>8</v>
      </c>
      <c r="C22" s="114" t="s">
        <v>9</v>
      </c>
      <c r="D22" s="91"/>
      <c r="E22" s="92"/>
      <c r="J22" s="75"/>
      <c r="U22" s="73"/>
      <c r="V22" s="32"/>
      <c r="W22" s="20"/>
    </row>
    <row r="23" spans="1:23">
      <c r="A23" s="123"/>
      <c r="B23" s="84"/>
      <c r="C23" s="7">
        <v>1</v>
      </c>
      <c r="D23" s="7">
        <v>1</v>
      </c>
      <c r="E23" s="38">
        <f>Q46</f>
        <v>24</v>
      </c>
      <c r="F23" s="2"/>
      <c r="G23" s="2"/>
      <c r="H23" s="2"/>
      <c r="J23" s="74"/>
      <c r="U23" s="73"/>
      <c r="V23" s="32"/>
      <c r="W23" s="20"/>
    </row>
    <row r="24" spans="1:23">
      <c r="A24" s="123"/>
      <c r="B24" s="5" t="s">
        <v>10</v>
      </c>
      <c r="C24" s="90">
        <f>C25*D25*E25*C23*C23*E21</f>
        <v>8957952</v>
      </c>
      <c r="D24" s="90"/>
      <c r="E24" s="90"/>
      <c r="J24" s="74"/>
      <c r="U24" s="73"/>
      <c r="V24" s="32">
        <f>SUM(C24:T24)</f>
        <v>8957952</v>
      </c>
      <c r="W24" s="20"/>
    </row>
    <row r="25" spans="1:23">
      <c r="A25" s="123"/>
      <c r="B25" s="4" t="s">
        <v>11</v>
      </c>
      <c r="C25" s="61">
        <f>C21/D23</f>
        <v>72</v>
      </c>
      <c r="D25" s="61">
        <f>D21/D23</f>
        <v>72</v>
      </c>
      <c r="E25" s="61">
        <f>E23</f>
        <v>24</v>
      </c>
      <c r="F25" s="63"/>
      <c r="G25" s="63"/>
      <c r="H25" s="63"/>
      <c r="J25" s="74"/>
      <c r="U25" s="58">
        <f>C25*D25*E25</f>
        <v>124416</v>
      </c>
      <c r="V25" s="32"/>
      <c r="W25" s="20"/>
    </row>
    <row r="26" spans="1:23">
      <c r="A26" s="123"/>
      <c r="B26" s="126" t="s">
        <v>8</v>
      </c>
      <c r="C26" s="114" t="s">
        <v>17</v>
      </c>
      <c r="D26" s="91"/>
      <c r="E26" s="92"/>
      <c r="U26" s="73"/>
      <c r="V26" s="32"/>
      <c r="W26" s="20"/>
    </row>
    <row r="27" spans="1:23">
      <c r="A27" s="123"/>
      <c r="B27" s="127"/>
      <c r="C27" s="7">
        <v>3</v>
      </c>
      <c r="D27" s="7">
        <v>1</v>
      </c>
      <c r="E27" s="38">
        <f>Q46</f>
        <v>24</v>
      </c>
      <c r="F27" s="2"/>
      <c r="G27" s="2"/>
      <c r="H27" s="2"/>
      <c r="U27" s="73"/>
      <c r="V27" s="32"/>
      <c r="W27" s="20"/>
    </row>
    <row r="28" spans="1:23">
      <c r="A28" s="123"/>
      <c r="B28" s="50" t="s">
        <v>10</v>
      </c>
      <c r="C28" s="118">
        <f>C29*D29*E29*C27*E25/Q47</f>
        <v>373248</v>
      </c>
      <c r="D28" s="119"/>
      <c r="E28" s="120"/>
      <c r="U28" s="73"/>
      <c r="V28" s="32">
        <f>SUM(C28:C28)</f>
        <v>373248</v>
      </c>
      <c r="W28" s="72"/>
    </row>
    <row r="29" spans="1:23">
      <c r="A29" s="123"/>
      <c r="B29" s="66" t="s">
        <v>11</v>
      </c>
      <c r="C29" s="4">
        <f>C25/D27</f>
        <v>72</v>
      </c>
      <c r="D29" s="4">
        <f>D25/D27</f>
        <v>72</v>
      </c>
      <c r="E29" s="4">
        <f>E27</f>
        <v>24</v>
      </c>
      <c r="F29" s="63"/>
      <c r="G29" s="63"/>
      <c r="H29" s="63"/>
      <c r="U29" s="58">
        <f>C29*D29*E29</f>
        <v>124416</v>
      </c>
      <c r="V29" s="32"/>
      <c r="W29" s="72"/>
    </row>
    <row r="30" spans="1:23">
      <c r="A30" s="125"/>
      <c r="B30" s="83" t="s">
        <v>8</v>
      </c>
      <c r="C30" s="91" t="s">
        <v>17</v>
      </c>
      <c r="D30" s="91"/>
      <c r="E30" s="92"/>
      <c r="F30" s="63"/>
      <c r="G30" s="63"/>
      <c r="H30" s="63"/>
      <c r="U30" s="70"/>
      <c r="V30" s="32"/>
      <c r="W30" s="71"/>
    </row>
    <row r="31" spans="1:23">
      <c r="A31" s="125"/>
      <c r="B31" s="84"/>
      <c r="C31" s="49">
        <v>3</v>
      </c>
      <c r="D31" s="7">
        <v>1</v>
      </c>
      <c r="E31" s="38">
        <f>Q47</f>
        <v>24</v>
      </c>
      <c r="F31" s="63"/>
      <c r="G31" s="63"/>
      <c r="H31" s="63"/>
      <c r="U31" s="70"/>
      <c r="V31" s="32"/>
      <c r="W31" s="71"/>
    </row>
    <row r="32" spans="1:23">
      <c r="A32" s="123"/>
      <c r="B32" s="65" t="s">
        <v>10</v>
      </c>
      <c r="C32" s="118">
        <f>C33*D33*E33*C31*E29/Q47</f>
        <v>373248</v>
      </c>
      <c r="D32" s="119"/>
      <c r="E32" s="120"/>
      <c r="F32" s="63"/>
      <c r="G32" s="63"/>
      <c r="H32" s="63"/>
      <c r="U32" s="70"/>
      <c r="V32" s="32">
        <f>SUM(C32:C32)</f>
        <v>373248</v>
      </c>
      <c r="W32" s="69" t="str">
        <f>A14</f>
        <v>Hidden 0 Layer</v>
      </c>
    </row>
    <row r="33" spans="1:23" ht="15.75" thickBot="1">
      <c r="A33" s="124"/>
      <c r="B33" s="56" t="s">
        <v>11</v>
      </c>
      <c r="C33" s="62">
        <f>C29/D31</f>
        <v>72</v>
      </c>
      <c r="D33" s="61">
        <f>D29/D31</f>
        <v>72</v>
      </c>
      <c r="E33" s="61">
        <f>E31</f>
        <v>24</v>
      </c>
      <c r="F33" s="59"/>
      <c r="G33" s="59"/>
      <c r="H33" s="59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68">
        <f>C33*D33*E33</f>
        <v>124416</v>
      </c>
      <c r="V33" s="33"/>
      <c r="W33" s="67">
        <f>SUM(V14:V33)</f>
        <v>36951552</v>
      </c>
    </row>
    <row r="34" spans="1:23">
      <c r="A34" s="122" t="s">
        <v>66</v>
      </c>
      <c r="B34" s="106" t="s">
        <v>8</v>
      </c>
      <c r="C34" s="128" t="s">
        <v>9</v>
      </c>
      <c r="D34" s="129"/>
      <c r="E34" s="130"/>
      <c r="V34" s="32"/>
      <c r="W34" s="20"/>
    </row>
    <row r="35" spans="1:23">
      <c r="A35" s="123"/>
      <c r="B35" s="84"/>
      <c r="C35" s="7">
        <v>1</v>
      </c>
      <c r="D35" s="7">
        <v>1</v>
      </c>
      <c r="E35" s="37">
        <f>Q45</f>
        <v>72</v>
      </c>
      <c r="V35" s="32"/>
      <c r="W35" s="20"/>
    </row>
    <row r="36" spans="1:23">
      <c r="A36" s="123"/>
      <c r="B36" s="5" t="s">
        <v>10</v>
      </c>
      <c r="C36" s="90">
        <f>C37*D37*E37*C35*C35*E33</f>
        <v>8957952</v>
      </c>
      <c r="D36" s="90"/>
      <c r="E36" s="90"/>
      <c r="V36" s="32">
        <f>SUM(C36:T36)</f>
        <v>8957952</v>
      </c>
      <c r="W36" s="20"/>
    </row>
    <row r="37" spans="1:23">
      <c r="A37" s="123"/>
      <c r="B37" s="4" t="s">
        <v>11</v>
      </c>
      <c r="C37" s="4">
        <f>C33/D35</f>
        <v>72</v>
      </c>
      <c r="D37" s="4">
        <f>D33/D35</f>
        <v>72</v>
      </c>
      <c r="E37" s="4">
        <f>E35</f>
        <v>72</v>
      </c>
      <c r="U37" s="58">
        <f>C37*D37*E37</f>
        <v>373248</v>
      </c>
      <c r="V37" s="32"/>
      <c r="W37" s="20"/>
    </row>
    <row r="38" spans="1:23">
      <c r="A38" s="123"/>
      <c r="B38" s="83" t="s">
        <v>8</v>
      </c>
      <c r="C38" s="85" t="s">
        <v>65</v>
      </c>
      <c r="D38" s="85"/>
      <c r="E38" s="86"/>
      <c r="V38" s="32"/>
      <c r="W38" s="20"/>
    </row>
    <row r="39" spans="1:23">
      <c r="A39" s="123"/>
      <c r="B39" s="84"/>
      <c r="C39" s="87">
        <v>1</v>
      </c>
      <c r="D39" s="88"/>
      <c r="E39" s="89"/>
      <c r="V39" s="32"/>
      <c r="W39" s="20"/>
    </row>
    <row r="40" spans="1:23">
      <c r="A40" s="123"/>
      <c r="B40" s="5" t="s">
        <v>10</v>
      </c>
      <c r="C40" s="90">
        <f>C41*D41*E41*C39</f>
        <v>373248</v>
      </c>
      <c r="D40" s="90"/>
      <c r="E40" s="90"/>
      <c r="V40" s="32">
        <f>SUM(C40:T40)</f>
        <v>373248</v>
      </c>
      <c r="W40" s="20"/>
    </row>
    <row r="41" spans="1:23">
      <c r="A41" s="123"/>
      <c r="B41" s="4" t="s">
        <v>11</v>
      </c>
      <c r="C41" s="4">
        <f>C37</f>
        <v>72</v>
      </c>
      <c r="D41" s="4">
        <f>D37</f>
        <v>72</v>
      </c>
      <c r="E41" s="4">
        <f>E37</f>
        <v>72</v>
      </c>
      <c r="U41" s="58">
        <f>C41*D41*E41</f>
        <v>373248</v>
      </c>
      <c r="V41" s="32"/>
      <c r="W41" s="20"/>
    </row>
    <row r="42" spans="1:23">
      <c r="A42" s="123"/>
      <c r="B42" s="83" t="s">
        <v>8</v>
      </c>
      <c r="C42" s="114" t="s">
        <v>9</v>
      </c>
      <c r="D42" s="91"/>
      <c r="E42" s="92"/>
      <c r="V42" s="32"/>
      <c r="W42" s="20"/>
    </row>
    <row r="43" spans="1:23">
      <c r="A43" s="123"/>
      <c r="B43" s="84"/>
      <c r="C43" s="7">
        <v>1</v>
      </c>
      <c r="D43" s="7">
        <v>1</v>
      </c>
      <c r="E43" s="38">
        <f>Q47</f>
        <v>24</v>
      </c>
      <c r="F43" s="2"/>
      <c r="G43" s="2"/>
      <c r="H43" s="2"/>
      <c r="V43" s="32"/>
      <c r="W43" s="20"/>
    </row>
    <row r="44" spans="1:23">
      <c r="A44" s="123"/>
      <c r="B44" s="5" t="s">
        <v>10</v>
      </c>
      <c r="C44" s="90">
        <f>C45*D45*E45*C43*C43*E41</f>
        <v>8957952</v>
      </c>
      <c r="D44" s="90"/>
      <c r="E44" s="90"/>
      <c r="V44" s="32">
        <f>SUM(C44:T44)</f>
        <v>8957952</v>
      </c>
      <c r="W44" s="20"/>
    </row>
    <row r="45" spans="1:23">
      <c r="A45" s="123"/>
      <c r="B45" s="4" t="s">
        <v>11</v>
      </c>
      <c r="C45" s="61">
        <f>C41/D43</f>
        <v>72</v>
      </c>
      <c r="D45" s="61">
        <f>D41/D43</f>
        <v>72</v>
      </c>
      <c r="E45" s="61">
        <f>E43</f>
        <v>24</v>
      </c>
      <c r="F45" s="63"/>
      <c r="G45" s="63"/>
      <c r="H45" s="63"/>
      <c r="P45" s="39" t="s">
        <v>64</v>
      </c>
      <c r="Q45" s="28">
        <v>72</v>
      </c>
      <c r="V45" s="32"/>
      <c r="W45" s="20"/>
    </row>
    <row r="46" spans="1:23">
      <c r="A46" s="123"/>
      <c r="B46" s="126" t="s">
        <v>8</v>
      </c>
      <c r="C46" s="114" t="s">
        <v>17</v>
      </c>
      <c r="D46" s="91"/>
      <c r="E46" s="92"/>
      <c r="P46" s="39" t="s">
        <v>63</v>
      </c>
      <c r="Q46" s="28">
        <v>24</v>
      </c>
      <c r="U46" s="58">
        <f>C45*D45*E45</f>
        <v>124416</v>
      </c>
      <c r="V46" s="32"/>
      <c r="W46" s="20"/>
    </row>
    <row r="47" spans="1:23">
      <c r="A47" s="123"/>
      <c r="B47" s="127"/>
      <c r="C47" s="7">
        <v>3</v>
      </c>
      <c r="D47" s="7">
        <v>1</v>
      </c>
      <c r="E47" s="38">
        <f>Q47</f>
        <v>24</v>
      </c>
      <c r="F47" s="2"/>
      <c r="G47" s="2"/>
      <c r="H47" s="2"/>
      <c r="P47" s="39" t="s">
        <v>62</v>
      </c>
      <c r="Q47" s="28">
        <v>24</v>
      </c>
      <c r="V47" s="32"/>
      <c r="W47" s="20"/>
    </row>
    <row r="48" spans="1:23">
      <c r="A48" s="123"/>
      <c r="B48" s="50" t="s">
        <v>10</v>
      </c>
      <c r="C48" s="118">
        <f>C49*D49*E49*C47*E45/Q47</f>
        <v>373248</v>
      </c>
      <c r="D48" s="119"/>
      <c r="E48" s="120"/>
      <c r="V48" s="32">
        <f>SUM(C48)</f>
        <v>373248</v>
      </c>
    </row>
    <row r="49" spans="1:23">
      <c r="A49" s="123"/>
      <c r="B49" s="66" t="s">
        <v>11</v>
      </c>
      <c r="C49" s="4">
        <f>C45/D47</f>
        <v>72</v>
      </c>
      <c r="D49" s="4">
        <f>D45/D47</f>
        <v>72</v>
      </c>
      <c r="E49" s="4">
        <f>E47</f>
        <v>24</v>
      </c>
      <c r="F49" s="63"/>
      <c r="G49" s="63"/>
      <c r="H49" s="63"/>
      <c r="U49" s="58">
        <f>C49*D49*E49</f>
        <v>124416</v>
      </c>
      <c r="V49" s="32"/>
    </row>
    <row r="50" spans="1:23">
      <c r="A50" s="123"/>
      <c r="B50" s="83" t="s">
        <v>8</v>
      </c>
      <c r="C50" s="114" t="s">
        <v>17</v>
      </c>
      <c r="D50" s="91"/>
      <c r="E50" s="92"/>
      <c r="F50" s="63"/>
      <c r="G50" s="63"/>
      <c r="H50" s="63"/>
      <c r="U50" s="58"/>
      <c r="V50" s="32"/>
      <c r="W50" s="20"/>
    </row>
    <row r="51" spans="1:23">
      <c r="A51" s="123"/>
      <c r="B51" s="84"/>
      <c r="C51" s="49">
        <v>3</v>
      </c>
      <c r="D51" s="7">
        <v>1</v>
      </c>
      <c r="E51" s="38">
        <f>Q47</f>
        <v>24</v>
      </c>
      <c r="F51" s="64"/>
      <c r="G51" s="63"/>
      <c r="H51" s="63"/>
      <c r="U51" s="58"/>
      <c r="V51" s="32"/>
      <c r="W51" s="20"/>
    </row>
    <row r="52" spans="1:23">
      <c r="A52" s="123"/>
      <c r="B52" s="65" t="s">
        <v>10</v>
      </c>
      <c r="C52" s="118">
        <f>C53*D53*E53*C51*E49/Q47</f>
        <v>373248</v>
      </c>
      <c r="D52" s="119"/>
      <c r="E52" s="120"/>
      <c r="F52" s="64"/>
      <c r="G52" s="63"/>
      <c r="H52" s="63"/>
      <c r="U52" s="58"/>
      <c r="V52" s="32">
        <f>SUM(C52)</f>
        <v>373248</v>
      </c>
      <c r="W52" s="40" t="str">
        <f>A34</f>
        <v>Hidden n Layers</v>
      </c>
    </row>
    <row r="53" spans="1:23" ht="15.75" thickBot="1">
      <c r="A53" s="124"/>
      <c r="B53" s="56" t="s">
        <v>11</v>
      </c>
      <c r="C53" s="62">
        <f>C49/D51</f>
        <v>72</v>
      </c>
      <c r="D53" s="61">
        <f>D49/D51</f>
        <v>72</v>
      </c>
      <c r="E53" s="61">
        <f>E51</f>
        <v>24</v>
      </c>
      <c r="F53" s="60"/>
      <c r="G53" s="59"/>
      <c r="H53" s="59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8">
        <f>C53*D53*E53</f>
        <v>124416</v>
      </c>
      <c r="V53" s="33"/>
      <c r="W53" s="20">
        <f>SUM(V34:V53)</f>
        <v>19035648</v>
      </c>
    </row>
    <row r="54" spans="1:23">
      <c r="A54" s="122" t="s">
        <v>61</v>
      </c>
      <c r="B54" s="131" t="s">
        <v>8</v>
      </c>
      <c r="C54" s="129" t="s">
        <v>9</v>
      </c>
      <c r="D54" s="129"/>
      <c r="E54" s="130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31"/>
      <c r="W54" s="22"/>
    </row>
    <row r="55" spans="1:23">
      <c r="A55" s="123"/>
      <c r="B55" s="84"/>
      <c r="C55" s="7">
        <v>1</v>
      </c>
      <c r="D55" s="7">
        <v>1</v>
      </c>
      <c r="E55" s="7">
        <f>Q46</f>
        <v>24</v>
      </c>
      <c r="V55" s="32"/>
      <c r="W55" s="20"/>
    </row>
    <row r="56" spans="1:23">
      <c r="A56" s="123"/>
      <c r="B56" s="5" t="s">
        <v>10</v>
      </c>
      <c r="C56" s="90">
        <f>C57*D57*E57*C55*C55*E53</f>
        <v>2985984</v>
      </c>
      <c r="D56" s="90"/>
      <c r="E56" s="90"/>
      <c r="V56" s="32">
        <f>SUM(C56:T56)</f>
        <v>2985984</v>
      </c>
      <c r="W56" s="20"/>
    </row>
    <row r="57" spans="1:23">
      <c r="A57" s="123"/>
      <c r="B57" s="4" t="s">
        <v>11</v>
      </c>
      <c r="C57" s="4">
        <f>C53/D55</f>
        <v>72</v>
      </c>
      <c r="D57" s="4">
        <f>D53/D55</f>
        <v>72</v>
      </c>
      <c r="E57" s="4">
        <f>E55</f>
        <v>24</v>
      </c>
      <c r="V57" s="32"/>
      <c r="W57" s="20"/>
    </row>
    <row r="58" spans="1:23">
      <c r="A58" s="123"/>
      <c r="B58" s="83" t="s">
        <v>8</v>
      </c>
      <c r="C58" s="114" t="s">
        <v>9</v>
      </c>
      <c r="D58" s="91"/>
      <c r="E58" s="92"/>
      <c r="V58" s="32"/>
      <c r="W58" s="20"/>
    </row>
    <row r="59" spans="1:23">
      <c r="A59" s="123"/>
      <c r="B59" s="84"/>
      <c r="C59" s="7">
        <v>3</v>
      </c>
      <c r="D59" s="7">
        <v>1</v>
      </c>
      <c r="E59" s="7">
        <v>6</v>
      </c>
      <c r="V59" s="32"/>
      <c r="W59" s="20"/>
    </row>
    <row r="60" spans="1:23">
      <c r="A60" s="123"/>
      <c r="B60" s="5" t="s">
        <v>10</v>
      </c>
      <c r="C60" s="90">
        <f>C61*D61*E61*C59*C59*E57</f>
        <v>6718464</v>
      </c>
      <c r="D60" s="90"/>
      <c r="E60" s="90"/>
      <c r="V60" s="32">
        <f>SUM(C60:T60)</f>
        <v>6718464</v>
      </c>
      <c r="W60" s="40"/>
    </row>
    <row r="61" spans="1:23">
      <c r="A61" s="123"/>
      <c r="B61" s="4" t="s">
        <v>11</v>
      </c>
      <c r="C61" s="4">
        <f>C57/D59</f>
        <v>72</v>
      </c>
      <c r="D61" s="4">
        <f>D57/D59</f>
        <v>72</v>
      </c>
      <c r="E61" s="4">
        <f>E59</f>
        <v>6</v>
      </c>
      <c r="V61" s="32"/>
      <c r="W61" s="20"/>
    </row>
    <row r="62" spans="1:23">
      <c r="A62" s="123"/>
      <c r="B62" s="106" t="s">
        <v>8</v>
      </c>
      <c r="C62" s="107" t="s">
        <v>28</v>
      </c>
      <c r="D62" s="107"/>
      <c r="E62" s="108"/>
      <c r="V62" s="32"/>
      <c r="W62" s="20"/>
    </row>
    <row r="63" spans="1:23">
      <c r="A63" s="123"/>
      <c r="B63" s="84"/>
      <c r="C63" s="37"/>
      <c r="D63" s="37">
        <v>2</v>
      </c>
      <c r="E63" s="37">
        <v>1</v>
      </c>
      <c r="V63" s="32"/>
      <c r="W63" s="20"/>
    </row>
    <row r="64" spans="1:23">
      <c r="A64" s="123"/>
      <c r="B64" s="5" t="s">
        <v>10</v>
      </c>
      <c r="C64" s="90">
        <f>C61/D63*D61/D63*C63*C63*E63*E61</f>
        <v>0</v>
      </c>
      <c r="D64" s="90"/>
      <c r="E64" s="90"/>
      <c r="V64" s="32">
        <f>SUM(C64:T64)</f>
        <v>0</v>
      </c>
      <c r="W64" s="20"/>
    </row>
    <row r="65" spans="1:23">
      <c r="A65" s="123"/>
      <c r="B65" s="4" t="s">
        <v>11</v>
      </c>
      <c r="C65" s="4">
        <f>C61*D63</f>
        <v>144</v>
      </c>
      <c r="D65" s="4">
        <f>D61*D63</f>
        <v>144</v>
      </c>
      <c r="E65" s="4">
        <f>E63</f>
        <v>1</v>
      </c>
      <c r="V65" s="32"/>
      <c r="W65" s="20"/>
    </row>
    <row r="66" spans="1:23">
      <c r="A66" s="123"/>
      <c r="B66" s="8" t="s">
        <v>8</v>
      </c>
      <c r="C66" s="112" t="s">
        <v>19</v>
      </c>
      <c r="D66" s="113"/>
      <c r="E66" s="113"/>
      <c r="V66" s="32"/>
      <c r="W66" s="40" t="str">
        <f>A54</f>
        <v>Hidden_10_3d + Output Layer</v>
      </c>
    </row>
    <row r="67" spans="1:23" ht="15.75" thickBot="1">
      <c r="A67" s="124"/>
      <c r="B67" s="56" t="s">
        <v>11</v>
      </c>
      <c r="C67" s="56">
        <f>C65-2*$G$1*2</f>
        <v>128</v>
      </c>
      <c r="D67" s="56">
        <f>D65-2*$G$1*2</f>
        <v>128</v>
      </c>
      <c r="E67" s="55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33"/>
      <c r="W67" s="23">
        <f>SUM(V54:V67)</f>
        <v>9704448</v>
      </c>
    </row>
    <row r="68" spans="1:23" ht="15.75" thickBot="1">
      <c r="V68" s="32"/>
      <c r="W68" s="20"/>
    </row>
    <row r="69" spans="1:23" ht="30">
      <c r="B69" t="s">
        <v>22</v>
      </c>
      <c r="C69" t="s">
        <v>23</v>
      </c>
      <c r="D69" s="53" t="str">
        <f>W12</f>
        <v>Input + Layer1</v>
      </c>
      <c r="E69" s="10" t="s">
        <v>24</v>
      </c>
      <c r="F69" t="str">
        <f>W32</f>
        <v>Hidden 0 Layer</v>
      </c>
      <c r="G69" s="10" t="s">
        <v>24</v>
      </c>
      <c r="H69" t="str">
        <f>W52</f>
        <v>Hidden n Layers</v>
      </c>
      <c r="J69" t="s">
        <v>25</v>
      </c>
      <c r="K69" t="s">
        <v>34</v>
      </c>
      <c r="L69" s="10" t="s">
        <v>24</v>
      </c>
      <c r="M69" s="53" t="str">
        <f>W66</f>
        <v>Hidden_10_3d + Output Layer</v>
      </c>
      <c r="V69" s="31" t="s">
        <v>22</v>
      </c>
      <c r="W69" s="35">
        <f>D70+F70+H70*K70+M70</f>
        <v>270978048</v>
      </c>
    </row>
    <row r="70" spans="1:23" ht="15.75" thickBot="1">
      <c r="D70" s="6">
        <f>W13</f>
        <v>33965568</v>
      </c>
      <c r="E70" s="6"/>
      <c r="F70" s="6">
        <f>W33</f>
        <v>36951552</v>
      </c>
      <c r="G70" s="6"/>
      <c r="H70" s="6">
        <f>W53</f>
        <v>19035648</v>
      </c>
      <c r="I70" s="6"/>
      <c r="J70" s="6"/>
      <c r="K70" s="1">
        <v>10</v>
      </c>
      <c r="L70" s="6"/>
      <c r="M70" s="6">
        <f>W67</f>
        <v>9704448</v>
      </c>
      <c r="V70" s="33" t="s">
        <v>33</v>
      </c>
      <c r="W70" s="52">
        <f>W69/(C67*D67*1000)</f>
        <v>16.539187500000001</v>
      </c>
    </row>
    <row r="71" spans="1:23">
      <c r="D71" s="6">
        <f>D70+F70+H70*K70+M70</f>
        <v>270978048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V71" s="32"/>
      <c r="W71" s="20"/>
    </row>
    <row r="72" spans="1:23">
      <c r="A72" s="24"/>
      <c r="B72" s="24" t="s">
        <v>26</v>
      </c>
      <c r="C72" s="24" t="s">
        <v>23</v>
      </c>
      <c r="D72" s="51">
        <f>D71/(C67*D67*1000)</f>
        <v>16.539187500000001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34"/>
      <c r="W72" s="27"/>
    </row>
  </sheetData>
  <mergeCells count="59">
    <mergeCell ref="C4:K4"/>
    <mergeCell ref="A6:A13"/>
    <mergeCell ref="B6:B7"/>
    <mergeCell ref="C6:E6"/>
    <mergeCell ref="B10:B11"/>
    <mergeCell ref="C10:E10"/>
    <mergeCell ref="C44:E44"/>
    <mergeCell ref="C46:E46"/>
    <mergeCell ref="Y2:Z2"/>
    <mergeCell ref="Y3:Z3"/>
    <mergeCell ref="B18:B19"/>
    <mergeCell ref="C18:E18"/>
    <mergeCell ref="C19:E19"/>
    <mergeCell ref="C12:E12"/>
    <mergeCell ref="C11:E11"/>
    <mergeCell ref="C8:E8"/>
    <mergeCell ref="C2:E2"/>
    <mergeCell ref="F2:H2"/>
    <mergeCell ref="I2:K2"/>
    <mergeCell ref="B14:B15"/>
    <mergeCell ref="C14:E14"/>
    <mergeCell ref="C16:E16"/>
    <mergeCell ref="C58:E58"/>
    <mergeCell ref="C60:E60"/>
    <mergeCell ref="B54:B55"/>
    <mergeCell ref="C54:E54"/>
    <mergeCell ref="C48:E48"/>
    <mergeCell ref="C26:E26"/>
    <mergeCell ref="B30:B31"/>
    <mergeCell ref="C28:E28"/>
    <mergeCell ref="B22:B23"/>
    <mergeCell ref="B50:B51"/>
    <mergeCell ref="B34:B35"/>
    <mergeCell ref="C34:E34"/>
    <mergeCell ref="C36:E36"/>
    <mergeCell ref="B38:B39"/>
    <mergeCell ref="C38:E38"/>
    <mergeCell ref="C22:E22"/>
    <mergeCell ref="C24:E24"/>
    <mergeCell ref="C39:E39"/>
    <mergeCell ref="C40:E40"/>
    <mergeCell ref="B42:B43"/>
    <mergeCell ref="C42:E42"/>
    <mergeCell ref="A34:A53"/>
    <mergeCell ref="C50:E50"/>
    <mergeCell ref="C30:E30"/>
    <mergeCell ref="C32:E32"/>
    <mergeCell ref="A54:A67"/>
    <mergeCell ref="A14:A33"/>
    <mergeCell ref="C56:E56"/>
    <mergeCell ref="B58:B59"/>
    <mergeCell ref="C52:E52"/>
    <mergeCell ref="B46:B47"/>
    <mergeCell ref="C20:E20"/>
    <mergeCell ref="B62:B63"/>
    <mergeCell ref="C62:E62"/>
    <mergeCell ref="C64:E64"/>
    <mergeCell ref="C66:E66"/>
    <mergeCell ref="B26:B27"/>
  </mergeCells>
  <pageMargins left="0.7" right="0.7" top="0.75" bottom="0.75" header="0.3" footer="0.3"/>
  <pageSetup orientation="portrait" r:id="rId1"/>
  <drawing r:id="rId2"/>
</worksheet>
</file>

<file path=docMetadata/LabelInfo.xml><?xml version="1.0" encoding="utf-8"?>
<clbl:labelList xmlns:clbl="http://schemas.microsoft.com/office/2020/mipLabelMetadata">
  <clbl:label id="{98e9ba89-e1a1-4e38-9007-8bdabc25de1d}" enabled="0" method="" siteId="{98e9ba89-e1a1-4e38-9007-8bdabc25de1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EE1-0(UF)</vt:lpstr>
      <vt:lpstr>EE1-1.1</vt:lpstr>
      <vt:lpstr>EE1(LOP)</vt:lpstr>
    </vt:vector>
  </TitlesOfParts>
  <Company>Huawei Technologies Co.,Ltd.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Alshina</dc:creator>
  <cp:lastModifiedBy>Elena Alshina</cp:lastModifiedBy>
  <dcterms:created xsi:type="dcterms:W3CDTF">2023-02-21T08:12:53Z</dcterms:created>
  <dcterms:modified xsi:type="dcterms:W3CDTF">2023-05-15T10:29:35Z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adonly">
    <vt:lpwstr/>
  </property>
  <property fmtid="{D5CDD505-2E9C-101B-9397-08002B2CF9AE}" pid="3" name="_change">
    <vt:lpwstr/>
  </property>
  <property fmtid="{D5CDD505-2E9C-101B-9397-08002B2CF9AE}" pid="4" name="_full-control">
    <vt:lpwstr/>
  </property>
  <property fmtid="{D5CDD505-2E9C-101B-9397-08002B2CF9AE}" pid="5" name="sflag">
    <vt:lpwstr>1684146544</vt:lpwstr>
  </property>
</Properties>
</file>